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0_INVESTICE\0_VEREJNE_ZAKAZKY\2017\Aquapark + ZŠB\VV\"/>
    </mc:Choice>
  </mc:AlternateContent>
  <bookViews>
    <workbookView xWindow="510" yWindow="615" windowWidth="13095" windowHeight="8895"/>
  </bookViews>
  <sheets>
    <sheet name="2017-034 - Základní škola..." sheetId="2" r:id="rId1"/>
  </sheets>
  <definedNames>
    <definedName name="_xlnm.Print_Titles" localSheetId="0">'2017-034 - Základní škola...'!$120:$120</definedName>
    <definedName name="_xlnm.Print_Area" localSheetId="0">'2017-034 - Základní škola...'!$C$4:$Q$70,'2017-034 - Základní škola...'!$C$76:$Q$105,'2017-034 - Základní škola...'!$C$111:$Q$278</definedName>
  </definedNames>
  <calcPr calcId="162913" iterateCount="1"/>
</workbook>
</file>

<file path=xl/calcChain.xml><?xml version="1.0" encoding="utf-8"?>
<calcChain xmlns="http://schemas.openxmlformats.org/spreadsheetml/2006/main">
  <c r="BI278" i="2" l="1"/>
  <c r="BH278" i="2"/>
  <c r="BG278" i="2"/>
  <c r="BF278" i="2"/>
  <c r="AA278" i="2"/>
  <c r="Y278" i="2"/>
  <c r="W278" i="2"/>
  <c r="BK278" i="2"/>
  <c r="N278" i="2"/>
  <c r="BE278" i="2" s="1"/>
  <c r="BI276" i="2"/>
  <c r="BH276" i="2"/>
  <c r="BG276" i="2"/>
  <c r="BF276" i="2"/>
  <c r="AA276" i="2"/>
  <c r="Y276" i="2"/>
  <c r="W276" i="2"/>
  <c r="BK276" i="2"/>
  <c r="N276" i="2"/>
  <c r="BE276" i="2" s="1"/>
  <c r="BI274" i="2"/>
  <c r="BH274" i="2"/>
  <c r="BG274" i="2"/>
  <c r="BF274" i="2"/>
  <c r="AA274" i="2"/>
  <c r="Y274" i="2"/>
  <c r="W274" i="2"/>
  <c r="BK274" i="2"/>
  <c r="N274" i="2"/>
  <c r="BE274" i="2" s="1"/>
  <c r="BI272" i="2"/>
  <c r="BH272" i="2"/>
  <c r="BG272" i="2"/>
  <c r="BF272" i="2"/>
  <c r="AA272" i="2"/>
  <c r="Y272" i="2"/>
  <c r="W272" i="2"/>
  <c r="BK272" i="2"/>
  <c r="N272" i="2"/>
  <c r="BE272" i="2" s="1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AA266" i="2"/>
  <c r="Y266" i="2"/>
  <c r="W266" i="2"/>
  <c r="BK266" i="2"/>
  <c r="N266" i="2"/>
  <c r="BE266" i="2" s="1"/>
  <c r="BI265" i="2"/>
  <c r="BH265" i="2"/>
  <c r="BG265" i="2"/>
  <c r="BF265" i="2"/>
  <c r="AA265" i="2"/>
  <c r="Y265" i="2"/>
  <c r="Y264" i="2" s="1"/>
  <c r="W265" i="2"/>
  <c r="W264" i="2" s="1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AA262" i="2"/>
  <c r="Y262" i="2"/>
  <c r="W262" i="2"/>
  <c r="BK262" i="2"/>
  <c r="N262" i="2"/>
  <c r="BE262" i="2" s="1"/>
  <c r="BI260" i="2"/>
  <c r="BH260" i="2"/>
  <c r="BG260" i="2"/>
  <c r="BF260" i="2"/>
  <c r="AA260" i="2"/>
  <c r="Y260" i="2"/>
  <c r="W260" i="2"/>
  <c r="BK260" i="2"/>
  <c r="N260" i="2"/>
  <c r="BE260" i="2" s="1"/>
  <c r="BI258" i="2"/>
  <c r="BH258" i="2"/>
  <c r="BG258" i="2"/>
  <c r="BF258" i="2"/>
  <c r="AA258" i="2"/>
  <c r="Y258" i="2"/>
  <c r="W258" i="2"/>
  <c r="BK258" i="2"/>
  <c r="N258" i="2"/>
  <c r="BE258" i="2" s="1"/>
  <c r="BI256" i="2"/>
  <c r="BH256" i="2"/>
  <c r="BG256" i="2"/>
  <c r="BF256" i="2"/>
  <c r="AA256" i="2"/>
  <c r="Y256" i="2"/>
  <c r="W256" i="2"/>
  <c r="BK256" i="2"/>
  <c r="N256" i="2"/>
  <c r="BE256" i="2" s="1"/>
  <c r="BI253" i="2"/>
  <c r="BH253" i="2"/>
  <c r="BG253" i="2"/>
  <c r="BF253" i="2"/>
  <c r="AA253" i="2"/>
  <c r="Y253" i="2"/>
  <c r="W253" i="2"/>
  <c r="BK253" i="2"/>
  <c r="N253" i="2"/>
  <c r="BE253" i="2" s="1"/>
  <c r="BI250" i="2"/>
  <c r="BH250" i="2"/>
  <c r="BG250" i="2"/>
  <c r="BF250" i="2"/>
  <c r="AA250" i="2"/>
  <c r="Y250" i="2"/>
  <c r="W250" i="2"/>
  <c r="W249" i="2" s="1"/>
  <c r="BK250" i="2"/>
  <c r="N250" i="2"/>
  <c r="BE250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BE247" i="2"/>
  <c r="AA247" i="2"/>
  <c r="Y247" i="2"/>
  <c r="W247" i="2"/>
  <c r="BK247" i="2"/>
  <c r="N247" i="2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AA240" i="2"/>
  <c r="Y240" i="2"/>
  <c r="W240" i="2"/>
  <c r="BK240" i="2"/>
  <c r="N240" i="2"/>
  <c r="BE240" i="2" s="1"/>
  <c r="BI238" i="2"/>
  <c r="BH238" i="2"/>
  <c r="BG238" i="2"/>
  <c r="BF238" i="2"/>
  <c r="BE238" i="2"/>
  <c r="AA238" i="2"/>
  <c r="Y238" i="2"/>
  <c r="W238" i="2"/>
  <c r="BK238" i="2"/>
  <c r="N238" i="2"/>
  <c r="BI235" i="2"/>
  <c r="BH235" i="2"/>
  <c r="BG235" i="2"/>
  <c r="BF235" i="2"/>
  <c r="AA235" i="2"/>
  <c r="AA234" i="2" s="1"/>
  <c r="Y235" i="2"/>
  <c r="Y234" i="2" s="1"/>
  <c r="W235" i="2"/>
  <c r="BK235" i="2"/>
  <c r="N235" i="2"/>
  <c r="BE235" i="2" s="1"/>
  <c r="BI233" i="2"/>
  <c r="BH233" i="2"/>
  <c r="BG233" i="2"/>
  <c r="BF233" i="2"/>
  <c r="AA233" i="2"/>
  <c r="Y233" i="2"/>
  <c r="W233" i="2"/>
  <c r="BK233" i="2"/>
  <c r="N233" i="2"/>
  <c r="BE233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8" i="2"/>
  <c r="BH228" i="2"/>
  <c r="BG228" i="2"/>
  <c r="BF228" i="2"/>
  <c r="AA228" i="2"/>
  <c r="Y228" i="2"/>
  <c r="W228" i="2"/>
  <c r="BK228" i="2"/>
  <c r="N228" i="2"/>
  <c r="BE228" i="2" s="1"/>
  <c r="BI225" i="2"/>
  <c r="BH225" i="2"/>
  <c r="BG225" i="2"/>
  <c r="BF225" i="2"/>
  <c r="AA225" i="2"/>
  <c r="Y225" i="2"/>
  <c r="W225" i="2"/>
  <c r="BK225" i="2"/>
  <c r="N225" i="2"/>
  <c r="BE225" i="2" s="1"/>
  <c r="BI222" i="2"/>
  <c r="BH222" i="2"/>
  <c r="BG222" i="2"/>
  <c r="BF222" i="2"/>
  <c r="AA222" i="2"/>
  <c r="AA221" i="2" s="1"/>
  <c r="Y222" i="2"/>
  <c r="Y221" i="2" s="1"/>
  <c r="W222" i="2"/>
  <c r="W221" i="2" s="1"/>
  <c r="BK222" i="2"/>
  <c r="BK221" i="2" s="1"/>
  <c r="N221" i="2" s="1"/>
  <c r="N94" i="2" s="1"/>
  <c r="N222" i="2"/>
  <c r="BE222" i="2" s="1"/>
  <c r="BI219" i="2"/>
  <c r="BH219" i="2"/>
  <c r="BG219" i="2"/>
  <c r="BF219" i="2"/>
  <c r="AA219" i="2"/>
  <c r="Y219" i="2"/>
  <c r="W219" i="2"/>
  <c r="BK219" i="2"/>
  <c r="N219" i="2"/>
  <c r="BE219" i="2" s="1"/>
  <c r="BI217" i="2"/>
  <c r="BH217" i="2"/>
  <c r="BG217" i="2"/>
  <c r="BF217" i="2"/>
  <c r="BE217" i="2"/>
  <c r="AA217" i="2"/>
  <c r="Y217" i="2"/>
  <c r="W217" i="2"/>
  <c r="BK217" i="2"/>
  <c r="N217" i="2"/>
  <c r="BI215" i="2"/>
  <c r="BH215" i="2"/>
  <c r="BG215" i="2"/>
  <c r="BF215" i="2"/>
  <c r="AA215" i="2"/>
  <c r="Y215" i="2"/>
  <c r="W215" i="2"/>
  <c r="BK215" i="2"/>
  <c r="N215" i="2"/>
  <c r="BE215" i="2" s="1"/>
  <c r="BI212" i="2"/>
  <c r="BH212" i="2"/>
  <c r="BG212" i="2"/>
  <c r="BF212" i="2"/>
  <c r="AA212" i="2"/>
  <c r="Y212" i="2"/>
  <c r="W212" i="2"/>
  <c r="BK212" i="2"/>
  <c r="N212" i="2"/>
  <c r="BE212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5" i="2"/>
  <c r="BH205" i="2"/>
  <c r="BG205" i="2"/>
  <c r="BF205" i="2"/>
  <c r="AA205" i="2"/>
  <c r="Y205" i="2"/>
  <c r="W205" i="2"/>
  <c r="BK205" i="2"/>
  <c r="N205" i="2"/>
  <c r="BE205" i="2" s="1"/>
  <c r="BI202" i="2"/>
  <c r="BH202" i="2"/>
  <c r="BG202" i="2"/>
  <c r="BF202" i="2"/>
  <c r="AA202" i="2"/>
  <c r="Y202" i="2"/>
  <c r="W202" i="2"/>
  <c r="BK202" i="2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98" i="2"/>
  <c r="BH198" i="2"/>
  <c r="BG198" i="2"/>
  <c r="BF198" i="2"/>
  <c r="AA198" i="2"/>
  <c r="Y198" i="2"/>
  <c r="W198" i="2"/>
  <c r="BK198" i="2"/>
  <c r="N198" i="2"/>
  <c r="BE198" i="2" s="1"/>
  <c r="BI195" i="2"/>
  <c r="BH195" i="2"/>
  <c r="BG195" i="2"/>
  <c r="BF195" i="2"/>
  <c r="AA195" i="2"/>
  <c r="Y195" i="2"/>
  <c r="W195" i="2"/>
  <c r="BK195" i="2"/>
  <c r="N195" i="2"/>
  <c r="BE195" i="2" s="1"/>
  <c r="BI188" i="2"/>
  <c r="BH188" i="2"/>
  <c r="BG188" i="2"/>
  <c r="BF188" i="2"/>
  <c r="AA188" i="2"/>
  <c r="Y188" i="2"/>
  <c r="W188" i="2"/>
  <c r="BK188" i="2"/>
  <c r="N188" i="2"/>
  <c r="BE188" i="2" s="1"/>
  <c r="BI186" i="2"/>
  <c r="BH186" i="2"/>
  <c r="BG186" i="2"/>
  <c r="BF186" i="2"/>
  <c r="AA186" i="2"/>
  <c r="Y186" i="2"/>
  <c r="W186" i="2"/>
  <c r="BK186" i="2"/>
  <c r="N186" i="2"/>
  <c r="BE186" i="2" s="1"/>
  <c r="BI184" i="2"/>
  <c r="BH184" i="2"/>
  <c r="BG184" i="2"/>
  <c r="BF184" i="2"/>
  <c r="AA184" i="2"/>
  <c r="Y184" i="2"/>
  <c r="W184" i="2"/>
  <c r="BK184" i="2"/>
  <c r="N184" i="2"/>
  <c r="BE184" i="2" s="1"/>
  <c r="BI182" i="2"/>
  <c r="BH182" i="2"/>
  <c r="BG182" i="2"/>
  <c r="BF182" i="2"/>
  <c r="AA182" i="2"/>
  <c r="Y182" i="2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5" i="2"/>
  <c r="BH175" i="2"/>
  <c r="BG175" i="2"/>
  <c r="BF175" i="2"/>
  <c r="AA175" i="2"/>
  <c r="Y175" i="2"/>
  <c r="W175" i="2"/>
  <c r="BK175" i="2"/>
  <c r="N175" i="2"/>
  <c r="BE175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BE169" i="2"/>
  <c r="AA169" i="2"/>
  <c r="Y169" i="2"/>
  <c r="W169" i="2"/>
  <c r="BK169" i="2"/>
  <c r="N169" i="2"/>
  <c r="BI166" i="2"/>
  <c r="BH166" i="2"/>
  <c r="BG166" i="2"/>
  <c r="BF166" i="2"/>
  <c r="AA166" i="2"/>
  <c r="Y166" i="2"/>
  <c r="W166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56" i="2"/>
  <c r="BH156" i="2"/>
  <c r="BG156" i="2"/>
  <c r="BF156" i="2"/>
  <c r="BE156" i="2"/>
  <c r="AA156" i="2"/>
  <c r="Y156" i="2"/>
  <c r="W156" i="2"/>
  <c r="BK156" i="2"/>
  <c r="N156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Y150" i="2"/>
  <c r="W150" i="2"/>
  <c r="BK150" i="2"/>
  <c r="N150" i="2"/>
  <c r="BE150" i="2" s="1"/>
  <c r="BI148" i="2"/>
  <c r="BH148" i="2"/>
  <c r="BG148" i="2"/>
  <c r="BF148" i="2"/>
  <c r="AA148" i="2"/>
  <c r="Y148" i="2"/>
  <c r="Y147" i="2" s="1"/>
  <c r="W148" i="2"/>
  <c r="W147" i="2" s="1"/>
  <c r="BK148" i="2"/>
  <c r="BK147" i="2" s="1"/>
  <c r="N147" i="2" s="1"/>
  <c r="N90" i="2" s="1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BE143" i="2"/>
  <c r="AA143" i="2"/>
  <c r="Y143" i="2"/>
  <c r="W143" i="2"/>
  <c r="BK143" i="2"/>
  <c r="N143" i="2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BE137" i="2"/>
  <c r="AA137" i="2"/>
  <c r="Y137" i="2"/>
  <c r="W137" i="2"/>
  <c r="BK137" i="2"/>
  <c r="N137" i="2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0" i="2"/>
  <c r="BH130" i="2"/>
  <c r="BG130" i="2"/>
  <c r="BF130" i="2"/>
  <c r="AA130" i="2"/>
  <c r="Y130" i="2"/>
  <c r="W130" i="2"/>
  <c r="BK130" i="2"/>
  <c r="N130" i="2"/>
  <c r="BE130" i="2" s="1"/>
  <c r="BI128" i="2"/>
  <c r="BH128" i="2"/>
  <c r="BG128" i="2"/>
  <c r="BF128" i="2"/>
  <c r="AA128" i="2"/>
  <c r="Y128" i="2"/>
  <c r="W128" i="2"/>
  <c r="BK128" i="2"/>
  <c r="N128" i="2"/>
  <c r="BE128" i="2" s="1"/>
  <c r="BI126" i="2"/>
  <c r="BH126" i="2"/>
  <c r="BG126" i="2"/>
  <c r="BF126" i="2"/>
  <c r="BE126" i="2"/>
  <c r="AA126" i="2"/>
  <c r="Y126" i="2"/>
  <c r="W126" i="2"/>
  <c r="BK126" i="2"/>
  <c r="N126" i="2"/>
  <c r="BI124" i="2"/>
  <c r="BH124" i="2"/>
  <c r="BG124" i="2"/>
  <c r="BF124" i="2"/>
  <c r="AA124" i="2"/>
  <c r="Y124" i="2"/>
  <c r="W124" i="2"/>
  <c r="BK124" i="2"/>
  <c r="N124" i="2"/>
  <c r="BE124" i="2" s="1"/>
  <c r="F118" i="2"/>
  <c r="F117" i="2"/>
  <c r="F115" i="2"/>
  <c r="F113" i="2"/>
  <c r="N102" i="2"/>
  <c r="BI103" i="2"/>
  <c r="BH103" i="2"/>
  <c r="BG103" i="2"/>
  <c r="BF103" i="2"/>
  <c r="BE103" i="2"/>
  <c r="F83" i="2"/>
  <c r="M82" i="2"/>
  <c r="F82" i="2"/>
  <c r="F80" i="2"/>
  <c r="F78" i="2"/>
  <c r="BK174" i="2" l="1"/>
  <c r="N174" i="2" s="1"/>
  <c r="N92" i="2" s="1"/>
  <c r="H34" i="2"/>
  <c r="BK224" i="2"/>
  <c r="BK223" i="2" s="1"/>
  <c r="N223" i="2" s="1"/>
  <c r="N95" i="2" s="1"/>
  <c r="BK249" i="2"/>
  <c r="N249" i="2" s="1"/>
  <c r="N98" i="2" s="1"/>
  <c r="H35" i="2"/>
  <c r="W174" i="2"/>
  <c r="BK123" i="2"/>
  <c r="M31" i="2"/>
  <c r="AA123" i="2"/>
  <c r="W155" i="2"/>
  <c r="W208" i="2"/>
  <c r="Y271" i="2"/>
  <c r="Y223" i="2" s="1"/>
  <c r="M32" i="2"/>
  <c r="Y155" i="2"/>
  <c r="Y208" i="2"/>
  <c r="BK234" i="2"/>
  <c r="N234" i="2" s="1"/>
  <c r="N97" i="2" s="1"/>
  <c r="AA271" i="2"/>
  <c r="H33" i="2"/>
  <c r="AA155" i="2"/>
  <c r="AA208" i="2"/>
  <c r="W234" i="2"/>
  <c r="BK264" i="2"/>
  <c r="N264" i="2" s="1"/>
  <c r="N99" i="2" s="1"/>
  <c r="Y174" i="2"/>
  <c r="W224" i="2"/>
  <c r="Y249" i="2"/>
  <c r="AA264" i="2"/>
  <c r="W123" i="2"/>
  <c r="W122" i="2" s="1"/>
  <c r="W121" i="2" s="1"/>
  <c r="AA147" i="2"/>
  <c r="AA174" i="2"/>
  <c r="Y224" i="2"/>
  <c r="AA249" i="2"/>
  <c r="BK271" i="2"/>
  <c r="N271" i="2" s="1"/>
  <c r="N100" i="2" s="1"/>
  <c r="Y123" i="2"/>
  <c r="BK155" i="2"/>
  <c r="N155" i="2" s="1"/>
  <c r="N91" i="2" s="1"/>
  <c r="BK208" i="2"/>
  <c r="N208" i="2" s="1"/>
  <c r="N93" i="2" s="1"/>
  <c r="AA224" i="2"/>
  <c r="AA223" i="2" s="1"/>
  <c r="W271" i="2"/>
  <c r="N123" i="2"/>
  <c r="N89" i="2" s="1"/>
  <c r="W223" i="2"/>
  <c r="H32" i="2"/>
  <c r="H31" i="2"/>
  <c r="N224" i="2" l="1"/>
  <c r="N96" i="2" s="1"/>
  <c r="BK122" i="2"/>
  <c r="Y122" i="2"/>
  <c r="Y121" i="2" s="1"/>
  <c r="AA122" i="2"/>
  <c r="AA121" i="2" s="1"/>
  <c r="BK121" i="2"/>
  <c r="N121" i="2" s="1"/>
  <c r="N87" i="2" s="1"/>
  <c r="N122" i="2"/>
  <c r="N88" i="2" s="1"/>
  <c r="L105" i="2" l="1"/>
  <c r="M26" i="2"/>
  <c r="M29" i="2" s="1"/>
  <c r="L37" i="2" l="1"/>
</calcChain>
</file>

<file path=xl/sharedStrings.xml><?xml version="1.0" encoding="utf-8"?>
<sst xmlns="http://schemas.openxmlformats.org/spreadsheetml/2006/main" count="1779" uniqueCount="443">
  <si>
    <t>List obsahuje:</t>
  </si>
  <si>
    <t/>
  </si>
  <si>
    <t>False</t>
  </si>
  <si>
    <t>optimalizováno pro tisk sestav ve formátu A4 - na výšku</t>
  </si>
  <si>
    <t>&gt;&gt;  skryté sloupce  &lt;&lt;</t>
  </si>
  <si>
    <t>21</t>
  </si>
  <si>
    <t>1</t>
  </si>
  <si>
    <t>15</t>
  </si>
  <si>
    <t>v ---  níže se nacházejí doplnkové a pomocné údaje k sestavám  --- v</t>
  </si>
  <si>
    <t>Stavba:</t>
  </si>
  <si>
    <t>Základní škola Blatenská Horažďovice - oprava zdi a zahradního domku</t>
  </si>
  <si>
    <t>JKSO:</t>
  </si>
  <si>
    <t>CC-CZ:</t>
  </si>
  <si>
    <t>Místo:</t>
  </si>
  <si>
    <t>Horažďovice</t>
  </si>
  <si>
    <t>Datum:</t>
  </si>
  <si>
    <t>Objednatel:</t>
  </si>
  <si>
    <t>IČ:</t>
  </si>
  <si>
    <t>Město Horažďovice</t>
  </si>
  <si>
    <t>DIČ:</t>
  </si>
  <si>
    <t>Zhotovitel:</t>
  </si>
  <si>
    <t>bude určen výběrovým řízením</t>
  </si>
  <si>
    <t>True</t>
  </si>
  <si>
    <t>Projektant:</t>
  </si>
  <si>
    <t>Ing. Martin Liška</t>
  </si>
  <si>
    <t>Zpracovatel:</t>
  </si>
  <si>
    <t>Pavel Hrba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</si>
  <si>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</si>
  <si>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</si>
  <si>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</si>
  <si>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</si>
  <si>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</si>
  <si>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</si>
  <si>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</si>
  <si>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</si>
  <si>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</si>
  <si>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</si>
  <si>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</si>
  <si>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</si>
  <si>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</si>
  <si>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</si>
  <si>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</si>
  <si>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</si>
  <si>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</si>
  <si>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</si>
  <si>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</si>
  <si>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</si>
  <si>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</si>
  <si>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{ff006996-bfa8-45a1-807e-fd3f754fe17d}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</si>
  <si>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</si>
  <si>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</si>
  <si>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</si>
  <si>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</si>
  <si>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</si>
  <si>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</si>
  <si>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</si>
  <si>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</si>
  <si>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</si>
  <si>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</si>
  <si>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</si>
  <si>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</si>
  <si>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</si>
  <si>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</si>
  <si>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</si>
  <si>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</si>
  <si>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</si>
  <si>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</si>
  <si>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</si>
  <si>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</si>
  <si>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</si>
  <si>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</si>
  <si>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</si>
  <si>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</si>
  <si>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</si>
  <si>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</si>
  <si>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</si>
  <si>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2) Ostatní náklady</t>
  </si>
  <si>
    <t>VRN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</si>
  <si>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</si>
  <si>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</si>
  <si>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</si>
  <si>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</si>
  <si>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</si>
  <si>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</si>
  <si>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</si>
  <si>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</si>
  <si>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</si>
  <si>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</si>
  <si>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</si>
  <si>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</si>
  <si>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</si>
  <si>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</si>
  <si>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</si>
  <si>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</si>
  <si>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122201101</t>
  </si>
  <si>
    <t>Odkopávky a prokopávky nezapažené v hornině tř. 3 objem do 100 m3</t>
  </si>
  <si>
    <t>m3</t>
  </si>
  <si>
    <t>4</t>
  </si>
  <si>
    <t>-397006042</t>
  </si>
  <si>
    <t>"U vybourané zdi" 1*0,2/2*6+0,6*0,15/2*4,25</t>
  </si>
  <si>
    <t>VV</t>
  </si>
  <si>
    <t>122201401</t>
  </si>
  <si>
    <t>Vykopávky v zemníku na suchu v hornině tř. 3 objem do 100 m3</t>
  </si>
  <si>
    <t>-1322623253</t>
  </si>
  <si>
    <t>"Pro násypy" 21,228-0,791</t>
  </si>
  <si>
    <t>3</t>
  </si>
  <si>
    <t>162601102</t>
  </si>
  <si>
    <t>Vodorovné přemístění do 5000 m výkopku/sypaniny z horniny tř. 1 až 4</t>
  </si>
  <si>
    <t>437930203</t>
  </si>
  <si>
    <t>175101201</t>
  </si>
  <si>
    <t>Obsypání objektu nad přilehlým původním terénem sypaninou bez prohození, uloženou do 3 m</t>
  </si>
  <si>
    <t>1160749311</t>
  </si>
  <si>
    <t>"Po vybourané zdi" 2,5*0,5/2*6+1,2*0,2/2*4,25</t>
  </si>
  <si>
    <t>"Sklep" 3,1*0,7/2*4,6+2,5*0,7/2*4,6+3,1*0,9/2*5,7</t>
  </si>
  <si>
    <t>5</t>
  </si>
  <si>
    <t>181411131</t>
  </si>
  <si>
    <t>Založení parkového trávníku výsevem plochy do 1000 m2 v rovině a ve svahu do 1:5</t>
  </si>
  <si>
    <t>m2</t>
  </si>
  <si>
    <t>465214143</t>
  </si>
  <si>
    <t>"Po vybourané zdi" 4,5*6+3*2,25</t>
  </si>
  <si>
    <t>6</t>
  </si>
  <si>
    <t>181411133</t>
  </si>
  <si>
    <t>Založení parkového trávníku výsevem plochy do 1000 m2 ve svahu do 1:1</t>
  </si>
  <si>
    <t>1697208824</t>
  </si>
  <si>
    <t>"Sklep" (8+2,15)/2*4+(7+3,3)/2*3*2</t>
  </si>
  <si>
    <t>7</t>
  </si>
  <si>
    <t>M</t>
  </si>
  <si>
    <t>005724100</t>
  </si>
  <si>
    <t>osivo směs travní parková</t>
  </si>
  <si>
    <t>kg</t>
  </si>
  <si>
    <t>8</t>
  </si>
  <si>
    <t>1284618506</t>
  </si>
  <si>
    <t>(33,75+51,2)*0,03</t>
  </si>
  <si>
    <t>181301102</t>
  </si>
  <si>
    <t>Rozprostření ornice tl vrstvy do 150 mm pl do 500 m2 v rovině nebo ve svahu do 1:5</t>
  </si>
  <si>
    <t>1755438016</t>
  </si>
  <si>
    <t>9</t>
  </si>
  <si>
    <t>182201101</t>
  </si>
  <si>
    <t>Svahování násypů</t>
  </si>
  <si>
    <t>-1675881778</t>
  </si>
  <si>
    <t>10</t>
  </si>
  <si>
    <t>182301122</t>
  </si>
  <si>
    <t>Rozprostření ornice pl do 500 m2 ve svahu přes 1:5 tl vrstvy do 150 mm</t>
  </si>
  <si>
    <t>-1451358529</t>
  </si>
  <si>
    <t>11</t>
  </si>
  <si>
    <t>103641010</t>
  </si>
  <si>
    <t>zemina pro terénní úpravy -  ornice</t>
  </si>
  <si>
    <t>t</t>
  </si>
  <si>
    <t>1325690948</t>
  </si>
  <si>
    <t>(33,75+51,2)*0,15*1,7</t>
  </si>
  <si>
    <t>12</t>
  </si>
  <si>
    <t>317321017</t>
  </si>
  <si>
    <t>Římsy opěrných zdí a valů ze ŽB tř. C 25/30</t>
  </si>
  <si>
    <t>-138697389</t>
  </si>
  <si>
    <t>(35-2,25-6+8)*0,7*(0,08+0,12)/2</t>
  </si>
  <si>
    <t>13</t>
  </si>
  <si>
    <t>317353111</t>
  </si>
  <si>
    <t>Bednění říms opěrných zdí a valů přímých, zalomených nebo zakřivených zřízení</t>
  </si>
  <si>
    <t>-389634425</t>
  </si>
  <si>
    <t>(35-2,25-6+8)*(0,08+0,12+0,05*2)+0,7*(0,08+0,12)/2*6</t>
  </si>
  <si>
    <t>14</t>
  </si>
  <si>
    <t>317353112</t>
  </si>
  <si>
    <t>Bednění říms opěrných zdí a valů přímých, zalomených nebo zakřivených odstranění</t>
  </si>
  <si>
    <t>1773677131</t>
  </si>
  <si>
    <t>327361040</t>
  </si>
  <si>
    <t>Výztuž opěrných zdí a valů ze svařovaných sítí</t>
  </si>
  <si>
    <t>1128788271</t>
  </si>
  <si>
    <t>"KARI 100/100/5" (35-2,25-6+8)*0,7*1,1*3,08/1000</t>
  </si>
  <si>
    <t>16</t>
  </si>
  <si>
    <t>622131101</t>
  </si>
  <si>
    <t>Cementový postřik vnějších stěn nanášený celoplošně ručně</t>
  </si>
  <si>
    <t>-1645786957</t>
  </si>
  <si>
    <t>"Domek - sokl - přední stěna" 12,3*0,6-1,4*0,35+(1,34+0,35*2)*0,15</t>
  </si>
  <si>
    <t>"- štíty" (4,05*2-1-0,6)*0,6+0,6*0,15*2</t>
  </si>
  <si>
    <t>"- zadní stěna" 12,3*0,6</t>
  </si>
  <si>
    <t>"Domek - zadní stěna" 12,3*2,1</t>
  </si>
  <si>
    <t>"Vstup do sklepa" 0,75*(2,1+2,6)/2*2+0,7*0,4*2*2+(0,74+1,9*2)*0,15</t>
  </si>
  <si>
    <t>"Zeď u sklepa" (4+2,5+0,6*2+7,88)*2,65-1,4*2-2*2*3,14/2</t>
  </si>
  <si>
    <t>17</t>
  </si>
  <si>
    <t>622331141</t>
  </si>
  <si>
    <t>Cementová omítka štuková dvouvrstvá vnějších stěn nanášená ručně tl. do 15mm</t>
  </si>
  <si>
    <t>-1257674001</t>
  </si>
  <si>
    <t>18</t>
  </si>
  <si>
    <t>622331191</t>
  </si>
  <si>
    <t>Příplatek k cementové omítce vnějších stěn za každých dalších 5 mm tloušťky ručně</t>
  </si>
  <si>
    <t>-1661675392</t>
  </si>
  <si>
    <t>82,019*4</t>
  </si>
  <si>
    <t>19</t>
  </si>
  <si>
    <t>622335202</t>
  </si>
  <si>
    <t>Oprava cementové škrábané omítky vnějších stěn v rozsahu do 30%</t>
  </si>
  <si>
    <t>1996223190</t>
  </si>
  <si>
    <t>"Domek - přední stěna" 12,3*2,1-1,4*2,1*3-1,4*1,2-1,4*1,65+0,15*(1,4*5+2,1*6+1,2*2+1,65*2)</t>
  </si>
  <si>
    <t>"- štíty" (4,05*2,1+4,05*1,65/2)*2-1*1,5-0,6*2,1+0,15*(1+1,5*2)</t>
  </si>
  <si>
    <t>20</t>
  </si>
  <si>
    <t>629135101</t>
  </si>
  <si>
    <t>Vyrovnávací vrstva pod klempířské prvky z MC š do 150 mm</t>
  </si>
  <si>
    <t>m</t>
  </si>
  <si>
    <t>802757700</t>
  </si>
  <si>
    <t>1,4*4</t>
  </si>
  <si>
    <t>629995101</t>
  </si>
  <si>
    <t>Očištění vnějších ploch tlakovou vodou</t>
  </si>
  <si>
    <t>1803579389</t>
  </si>
  <si>
    <t>22</t>
  </si>
  <si>
    <t>949101111</t>
  </si>
  <si>
    <t>Lešení pomocné pro objekty pozemních staveb s lešeňovou podlahou v do 1,9 m zatížení do 150 kg/m2</t>
  </si>
  <si>
    <t>1547577466</t>
  </si>
  <si>
    <t>"Domek" (12,3+1,4*2+4,4)*2*1,5</t>
  </si>
  <si>
    <t>"Sklep" (8+0,75*2+1,7+1)*1,2</t>
  </si>
  <si>
    <t>23</t>
  </si>
  <si>
    <t>962022391</t>
  </si>
  <si>
    <t>Bourání zdiva nadzákladového kamenného na MV nebo MVC přes 1 m3</t>
  </si>
  <si>
    <t>1223965189</t>
  </si>
  <si>
    <t>(2,55*(0,9+1,1)/2+6,6*1,1+(35-2,55-6,6)*0,2)*0,6</t>
  </si>
  <si>
    <t>24</t>
  </si>
  <si>
    <t>968062245</t>
  </si>
  <si>
    <t>Vybourání dřevěných rámů oken jednoduchých včetně křídel pl do 2 m2</t>
  </si>
  <si>
    <t>-2082993468</t>
  </si>
  <si>
    <t>1,4*1,2</t>
  </si>
  <si>
    <t>25</t>
  </si>
  <si>
    <t>968062246</t>
  </si>
  <si>
    <t>Vybourání dřevěných rámů oken jednoduchých včetně křídel pl do 4 m2</t>
  </si>
  <si>
    <t>-1674219327</t>
  </si>
  <si>
    <t>1,4*2,1*3</t>
  </si>
  <si>
    <t>26</t>
  </si>
  <si>
    <t>968062455</t>
  </si>
  <si>
    <t>Vybourání dřevěných dveřních zárubní pl do 2 m2</t>
  </si>
  <si>
    <t>-2040043380</t>
  </si>
  <si>
    <t>1*2+0,8*1,9</t>
  </si>
  <si>
    <t>27</t>
  </si>
  <si>
    <t>968062456</t>
  </si>
  <si>
    <t>Vybourání dřevěných dveřních zárubní pl přes 2 m2</t>
  </si>
  <si>
    <t>1661896479</t>
  </si>
  <si>
    <t>1,4*2</t>
  </si>
  <si>
    <t>28</t>
  </si>
  <si>
    <t>978015391</t>
  </si>
  <si>
    <t>Otlučení vnější vápenné nebo vápenocementové vnější omítky stupně členitosti 1 a 2 rozsahu do 100%</t>
  </si>
  <si>
    <t>553380120</t>
  </si>
  <si>
    <t>29</t>
  </si>
  <si>
    <t>978036141</t>
  </si>
  <si>
    <t>Otlučení cementových omítek vnějších ploch rozsahu do 30 %</t>
  </si>
  <si>
    <t>2122005667</t>
  </si>
  <si>
    <t>30</t>
  </si>
  <si>
    <t>985221101</t>
  </si>
  <si>
    <t>Doplnění zdiva cihlami do aktivované malty</t>
  </si>
  <si>
    <t>710169818</t>
  </si>
  <si>
    <t>"Viz. omítky - předpoklad 10%" 82,019*0,1*0,15</t>
  </si>
  <si>
    <t>31</t>
  </si>
  <si>
    <t>596100090</t>
  </si>
  <si>
    <t>cihla pálená plná CP 29x14x6,5 cm P15</t>
  </si>
  <si>
    <t>tis kus</t>
  </si>
  <si>
    <t>-598699922</t>
  </si>
  <si>
    <t>1,23*318/1000</t>
  </si>
  <si>
    <t>32</t>
  </si>
  <si>
    <t>985222111</t>
  </si>
  <si>
    <t>Sbírání a třídění kamene ručně ze suti s očištěním</t>
  </si>
  <si>
    <t>-303626353</t>
  </si>
  <si>
    <t>"Hlava zdi" (35-2,25-6+8)*0,7*0,1</t>
  </si>
  <si>
    <t>"Ukončení zdi" 0,7*0,3*(1+1,1*2)</t>
  </si>
  <si>
    <t>33</t>
  </si>
  <si>
    <t>985223210</t>
  </si>
  <si>
    <t>Přezdívání kamenného zdiva do aktivované malty do 1 m3</t>
  </si>
  <si>
    <t>2036743301</t>
  </si>
  <si>
    <t>34</t>
  </si>
  <si>
    <t>997013111</t>
  </si>
  <si>
    <t>Vnitrostaveništní doprava suti a vybouraných hmot pro budovy v do 6 m s použitím mechanizace</t>
  </si>
  <si>
    <t>-354067096</t>
  </si>
  <si>
    <t>35</t>
  </si>
  <si>
    <t>997013501</t>
  </si>
  <si>
    <t>Odvoz suti a vybouraných hmot na skládku nebo meziskládku do 1 km se složením</t>
  </si>
  <si>
    <t>-813125576</t>
  </si>
  <si>
    <t>"Odpočet použitého kamene" 42,467-7,763*0,8</t>
  </si>
  <si>
    <t>36</t>
  </si>
  <si>
    <t>997013509</t>
  </si>
  <si>
    <t>Příplatek k odvozu suti a vybouraných hmot na skládku ZKD 1 km přes 1 km</t>
  </si>
  <si>
    <t>964960264</t>
  </si>
  <si>
    <t>"Přebytečný kámen k uskladnění" (22,47-7,763)*0,8</t>
  </si>
  <si>
    <t>"Ostatní na skládku AZS 98 Zavlekov" (36,257-11,766)*19</t>
  </si>
  <si>
    <t>37</t>
  </si>
  <si>
    <t>997013803</t>
  </si>
  <si>
    <t>Poplatek za uložení stavebního odpadu z keramických materiálů na skládce (skládkovné)</t>
  </si>
  <si>
    <t>857756857</t>
  </si>
  <si>
    <t>5,187*0,7+0,259</t>
  </si>
  <si>
    <t>38</t>
  </si>
  <si>
    <t>997013831</t>
  </si>
  <si>
    <t>Poplatek za uložení stavebního směsného odpadu na skládce (skládkovné)</t>
  </si>
  <si>
    <t>538906604</t>
  </si>
  <si>
    <t>"Dřevěné výplně, plech" 0,052+0,31+0,188+ 0,412+0,137</t>
  </si>
  <si>
    <t>39</t>
  </si>
  <si>
    <t>997013832-R</t>
  </si>
  <si>
    <t>Poplatek za uložení stavební suti tříděné na skládce (skládkovné)</t>
  </si>
  <si>
    <t>920159223</t>
  </si>
  <si>
    <t>22,47*0,2+4,839+0,614</t>
  </si>
  <si>
    <t>40</t>
  </si>
  <si>
    <t>998011001</t>
  </si>
  <si>
    <t>Přesun hmot pro budovy zděné v do 6 m</t>
  </si>
  <si>
    <t>-1089282277</t>
  </si>
  <si>
    <t>41</t>
  </si>
  <si>
    <t>762342214</t>
  </si>
  <si>
    <t>Montáž laťování na střechách jednoduchých sklonu do 60° osové vzdálenosti do 360 mm</t>
  </si>
  <si>
    <t>1839860619</t>
  </si>
  <si>
    <t>"Domek" 12,6*3,1*2</t>
  </si>
  <si>
    <t>"Sklep" 1,7*(1,75+0,75)</t>
  </si>
  <si>
    <t>42</t>
  </si>
  <si>
    <t>605141140</t>
  </si>
  <si>
    <t>řezivo jehličnaté, střešní latě impregnované dl 4 m</t>
  </si>
  <si>
    <t>537002870</t>
  </si>
  <si>
    <t>"Lať 60/40mm" ((12*2+1)*12,6+13*1,7)*0,06*0,04*1,1</t>
  </si>
  <si>
    <t>43</t>
  </si>
  <si>
    <t>762342812</t>
  </si>
  <si>
    <t>Demontáž laťování střech z latí osové vzdálenosti do 0,50 m</t>
  </si>
  <si>
    <t>-245688917</t>
  </si>
  <si>
    <t>44</t>
  </si>
  <si>
    <t>762395000</t>
  </si>
  <si>
    <t>Spojovací prostředky pro montáž krovu, bednění, laťování, světlíky, klíny</t>
  </si>
  <si>
    <t>-1087906275</t>
  </si>
  <si>
    <t>"Lať 60/40mm" ((12*2+1)*12,6+13*1,7)*0,06*0,04</t>
  </si>
  <si>
    <t>45</t>
  </si>
  <si>
    <t>998762101</t>
  </si>
  <si>
    <t>Přesun hmot tonážní pro kce tesařské v objektech v do 6 m</t>
  </si>
  <si>
    <t>-1448613156</t>
  </si>
  <si>
    <t>46</t>
  </si>
  <si>
    <t>764002801</t>
  </si>
  <si>
    <t>Demontáž závětrné lišty do suti</t>
  </si>
  <si>
    <t>-2033214244</t>
  </si>
  <si>
    <t>"Domek" 3,1*4</t>
  </si>
  <si>
    <t>"Sklep" (1,75+0,75)/2</t>
  </si>
  <si>
    <t>47</t>
  </si>
  <si>
    <t>764004801</t>
  </si>
  <si>
    <t>Demontáž podokapního žlabu do suti</t>
  </si>
  <si>
    <t>-799098320</t>
  </si>
  <si>
    <t>12,6*2+1,7*2</t>
  </si>
  <si>
    <t>48</t>
  </si>
  <si>
    <t>764004861</t>
  </si>
  <si>
    <t>Demontáž svodu do suti</t>
  </si>
  <si>
    <t>1970126157</t>
  </si>
  <si>
    <t>2,8*2+2,2*2</t>
  </si>
  <si>
    <t>49</t>
  </si>
  <si>
    <t>764212634</t>
  </si>
  <si>
    <t>Oplechování štítu závětrnou lištou z Pz s povrchovou úpravou rš 330 mm</t>
  </si>
  <si>
    <t>-601821183</t>
  </si>
  <si>
    <t>50</t>
  </si>
  <si>
    <t>764246343</t>
  </si>
  <si>
    <t>Oplechování parapetů rovných celoplošně lepené z TiZn lesklého plechu rš 250 mm</t>
  </si>
  <si>
    <t>-605494665</t>
  </si>
  <si>
    <t>1,45*4</t>
  </si>
  <si>
    <t>51</t>
  </si>
  <si>
    <t>764541305</t>
  </si>
  <si>
    <t>Žlab podokapní půlkruhový z TiZn lesklého plechu rš 330 mm</t>
  </si>
  <si>
    <t>257563251</t>
  </si>
  <si>
    <t>52</t>
  </si>
  <si>
    <t>764541364</t>
  </si>
  <si>
    <t>Kotlík hranatý pro podokapní žlaby z TiZn lesklého plechu 330/100 mm</t>
  </si>
  <si>
    <t>kus</t>
  </si>
  <si>
    <t>-1623130756</t>
  </si>
  <si>
    <t>53</t>
  </si>
  <si>
    <t>764548323</t>
  </si>
  <si>
    <t>Svody kruhové včetně objímek, kolen, odskoků z TiZn lesklého plechu průměru 100 mm</t>
  </si>
  <si>
    <t>-499066073</t>
  </si>
  <si>
    <t>54</t>
  </si>
  <si>
    <t>998764101</t>
  </si>
  <si>
    <t>Přesun hmot tonážní pro konstrukce klempířské v objektech v do 6 m</t>
  </si>
  <si>
    <t>-1133786881</t>
  </si>
  <si>
    <t>55</t>
  </si>
  <si>
    <t>765111101</t>
  </si>
  <si>
    <t>Montáž krytiny keramické hladké sklonu do 30° na sucho přes 32 do 40 ks/m2 korunové krytí</t>
  </si>
  <si>
    <t>1998105533</t>
  </si>
  <si>
    <t>"Domek" 12,6*3,1*2-10,92</t>
  </si>
  <si>
    <t>"Sklep" 1,7*(1,75+0,75)-2,16</t>
  </si>
  <si>
    <t>56</t>
  </si>
  <si>
    <t>765111121</t>
  </si>
  <si>
    <t>Montáž krytiny keramické hladké sklonu do 30° do malty přes 32 do 40 ks/m2 korunové krytí</t>
  </si>
  <si>
    <t>531517182</t>
  </si>
  <si>
    <t>"Okraje - domek" (3,1*4+12*2)*0,3</t>
  </si>
  <si>
    <t>"- sklep" (1,75+0,75)*0,3*2+1,1*2*0,3</t>
  </si>
  <si>
    <t>57</t>
  </si>
  <si>
    <t>596600100</t>
  </si>
  <si>
    <t>taška bobrovka základní segmentový řez18x38 cm</t>
  </si>
  <si>
    <t>1937744960</t>
  </si>
  <si>
    <t>"30%" (69,29+13,08)*40*0,3+1,56</t>
  </si>
  <si>
    <t>58</t>
  </si>
  <si>
    <t>765111823</t>
  </si>
  <si>
    <t>Demontáž krytiny keramické hladké sklonu do 30° na sucho k dalšímu použití</t>
  </si>
  <si>
    <t>-1716878182</t>
  </si>
  <si>
    <t>12,6*3,1*2</t>
  </si>
  <si>
    <t>59</t>
  </si>
  <si>
    <t>765111865</t>
  </si>
  <si>
    <t>Demontáž krytiny keramické hřebenů a nároží sklonu do 30° se zvětralou maltou do suti</t>
  </si>
  <si>
    <t>1962846407</t>
  </si>
  <si>
    <t>12,6+1,7</t>
  </si>
  <si>
    <t>60</t>
  </si>
  <si>
    <t>765114351</t>
  </si>
  <si>
    <t>Krytina keramická bobrovka hřeben z hřebenáčů režných zplna do malty</t>
  </si>
  <si>
    <t>-1125746063</t>
  </si>
  <si>
    <t>61</t>
  </si>
  <si>
    <t>998765101</t>
  </si>
  <si>
    <t>Přesun hmot tonážní pro krytiny skládané v objektech v do 6 m</t>
  </si>
  <si>
    <t>-1341196790</t>
  </si>
  <si>
    <t>62</t>
  </si>
  <si>
    <t>7669-010</t>
  </si>
  <si>
    <t>Dodávka a montáž plastového okna OS2 1400/2100 ozn. PSV 1</t>
  </si>
  <si>
    <t>ks</t>
  </si>
  <si>
    <t>-1928937380</t>
  </si>
  <si>
    <t>63</t>
  </si>
  <si>
    <t>7669-020</t>
  </si>
  <si>
    <t>Dodávka a montáž plastových vstupních dveří 2kř 1400/2000 ozn. PSV 2</t>
  </si>
  <si>
    <t>-87101509</t>
  </si>
  <si>
    <t>64</t>
  </si>
  <si>
    <t>7669-030</t>
  </si>
  <si>
    <t>Dodávka a montáž plastového okna OS2 1400/1200 ozn. PSV 3</t>
  </si>
  <si>
    <t>1173048802</t>
  </si>
  <si>
    <t>65</t>
  </si>
  <si>
    <t>7669-040</t>
  </si>
  <si>
    <t>Dodávka a montáž plastových vstupních dveří 1kř 1000/2000 ozn. PSV 4</t>
  </si>
  <si>
    <t>109198455</t>
  </si>
  <si>
    <t>66</t>
  </si>
  <si>
    <t>7669-050</t>
  </si>
  <si>
    <t>Dodávka a montáž plastových vstupních dveří 1kř 800/1900 ozn. PSV 5</t>
  </si>
  <si>
    <t>-1410722823</t>
  </si>
  <si>
    <t>67</t>
  </si>
  <si>
    <t>998766201</t>
  </si>
  <si>
    <t>Přesun hmot procentní pro konstrukce truhlářské v objektech v do 6 m</t>
  </si>
  <si>
    <t>%</t>
  </si>
  <si>
    <t>-1683758234</t>
  </si>
  <si>
    <t>68</t>
  </si>
  <si>
    <t>783822213</t>
  </si>
  <si>
    <t>Celoplošné vyrovnání omítky před provedením nátěru modifikovanou cementovou stěrkou tloušťky do 3 mm</t>
  </si>
  <si>
    <t>850438537</t>
  </si>
  <si>
    <t>"Hlava zdi" (35-2,25-6+8)*(0,7+0,08+0,12+0,05*2)</t>
  </si>
  <si>
    <t>69</t>
  </si>
  <si>
    <t>783826605</t>
  </si>
  <si>
    <t>Hydrofobizační nátěr hladkých betonových povrchů</t>
  </si>
  <si>
    <t>-1986073341</t>
  </si>
  <si>
    <t>70</t>
  </si>
  <si>
    <t>783827425</t>
  </si>
  <si>
    <t>Krycí dvojnásobný silikonový nátěr omítek stupně členitosti 1 a 2</t>
  </si>
  <si>
    <t>-406486733</t>
  </si>
  <si>
    <t>"Viz. omítky" 82,019+38,348</t>
  </si>
  <si>
    <t>71</t>
  </si>
  <si>
    <t>783897615</t>
  </si>
  <si>
    <t>Příplatek k cenám dvojnásobného krycího nátěru omítek za za barevné provedení v odstínu sytém</t>
  </si>
  <si>
    <t>1370596118</t>
  </si>
  <si>
    <t>Zařízení staveniště - neoceňovat = je součástí celkové rekapitulace</t>
  </si>
  <si>
    <t>Ostatní náklady - neoceňovat = je součástí celkové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</si>
</sst>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color rgb="FF464646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7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10" fillId="2" borderId="0" xfId="1" applyFont="1" applyFill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4" fontId="4" fillId="0" borderId="10" xfId="0" applyNumberFormat="1" applyFont="1" applyBorder="1" applyAlignment="1"/>
    <xf numFmtId="4" fontId="4" fillId="0" borderId="10" xfId="0" applyNumberFormat="1" applyFont="1" applyBorder="1" applyAlignment="1">
      <alignment vertical="center"/>
    </xf>
    <xf numFmtId="4" fontId="5" fillId="0" borderId="21" xfId="0" applyNumberFormat="1" applyFont="1" applyBorder="1" applyAlignment="1"/>
    <xf numFmtId="4" fontId="5" fillId="0" borderId="21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4" fillId="0" borderId="23" xfId="0" applyFont="1" applyBorder="1" applyAlignment="1" applyProtection="1">
      <alignment horizontal="left" vertical="center" wrapText="1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 applyProtection="1">
      <alignment vertical="center"/>
      <protection locked="0"/>
    </xf>
    <xf numFmtId="4" fontId="17" fillId="4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9"/>
  <sheetViews>
    <sheetView showGridLines="0" tabSelected="1" workbookViewId="0">
      <pane ySplit="1" topLeftCell="A2" activePane="bottomLeft" state="frozen"/>
      <selection pane="bottomLeft" activeCell="D28" sqref="D2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7"/>
      <c r="C1" s="7"/>
      <c r="D1" s="8" t="s">
        <v>0</v>
      </c>
      <c r="E1" s="7"/>
      <c r="F1" s="9" t="s">
        <v>50</v>
      </c>
      <c r="G1" s="9"/>
      <c r="H1" s="120" t="s">
        <v>51</v>
      </c>
      <c r="I1" s="120"/>
      <c r="J1" s="120"/>
      <c r="K1" s="120"/>
      <c r="L1" s="9" t="s">
        <v>52</v>
      </c>
      <c r="M1" s="7"/>
      <c r="N1" s="7"/>
      <c r="O1" s="8" t="s">
        <v>53</v>
      </c>
      <c r="P1" s="7"/>
      <c r="Q1" s="7"/>
      <c r="R1" s="7"/>
      <c r="S1" s="9" t="s">
        <v>54</v>
      </c>
      <c r="T1" s="9"/>
      <c r="U1" s="52"/>
      <c r="V1" s="52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 x14ac:dyDescent="0.3">
      <c r="C2" s="166" t="s">
        <v>3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S2" s="121" t="s">
        <v>4</v>
      </c>
      <c r="T2" s="122"/>
      <c r="U2" s="122"/>
      <c r="V2" s="122"/>
      <c r="W2" s="122"/>
      <c r="X2" s="122"/>
      <c r="Y2" s="122"/>
      <c r="Z2" s="122"/>
      <c r="AA2" s="122"/>
      <c r="AB2" s="122"/>
      <c r="AC2" s="122"/>
      <c r="AT2" s="11" t="s">
        <v>48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55</v>
      </c>
    </row>
    <row r="4" spans="1:66" ht="36.950000000000003" customHeight="1" x14ac:dyDescent="0.3">
      <c r="B4" s="15"/>
      <c r="C4" s="152" t="s">
        <v>56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6"/>
      <c r="T4" s="17" t="s">
        <v>8</v>
      </c>
      <c r="AT4" s="11" t="s">
        <v>2</v>
      </c>
    </row>
    <row r="5" spans="1:66" ht="6.95" customHeight="1" x14ac:dyDescent="0.3"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spans="1:66" s="1" customFormat="1" ht="32.85" customHeight="1" x14ac:dyDescent="0.3">
      <c r="B6" s="22"/>
      <c r="C6" s="23"/>
      <c r="D6" s="20" t="s">
        <v>9</v>
      </c>
      <c r="E6" s="23"/>
      <c r="F6" s="168" t="s">
        <v>10</v>
      </c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23"/>
      <c r="R6" s="24"/>
    </row>
    <row r="7" spans="1:66" s="1" customFormat="1" ht="14.45" customHeight="1" x14ac:dyDescent="0.3">
      <c r="B7" s="22"/>
      <c r="C7" s="23"/>
      <c r="D7" s="21" t="s">
        <v>11</v>
      </c>
      <c r="E7" s="23"/>
      <c r="F7" s="19" t="s">
        <v>1</v>
      </c>
      <c r="G7" s="23"/>
      <c r="H7" s="23"/>
      <c r="I7" s="23"/>
      <c r="J7" s="23"/>
      <c r="K7" s="23"/>
      <c r="L7" s="23"/>
      <c r="M7" s="21" t="s">
        <v>12</v>
      </c>
      <c r="N7" s="23"/>
      <c r="O7" s="19" t="s">
        <v>1</v>
      </c>
      <c r="P7" s="23"/>
      <c r="Q7" s="23"/>
      <c r="R7" s="24"/>
    </row>
    <row r="8" spans="1:66" s="1" customFormat="1" ht="14.45" customHeight="1" x14ac:dyDescent="0.3">
      <c r="B8" s="22"/>
      <c r="C8" s="23"/>
      <c r="D8" s="21" t="s">
        <v>13</v>
      </c>
      <c r="E8" s="23"/>
      <c r="F8" s="19" t="s">
        <v>14</v>
      </c>
      <c r="G8" s="23"/>
      <c r="H8" s="23"/>
      <c r="I8" s="23"/>
      <c r="J8" s="23"/>
      <c r="K8" s="23"/>
      <c r="L8" s="23"/>
      <c r="M8" s="21" t="s">
        <v>15</v>
      </c>
      <c r="N8" s="23"/>
      <c r="O8" s="141"/>
      <c r="P8" s="141"/>
      <c r="Q8" s="23"/>
      <c r="R8" s="24"/>
    </row>
    <row r="9" spans="1:66" s="1" customFormat="1" ht="10.9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4"/>
    </row>
    <row r="10" spans="1:66" s="1" customFormat="1" ht="14.45" customHeight="1" x14ac:dyDescent="0.3">
      <c r="B10" s="22"/>
      <c r="C10" s="23"/>
      <c r="D10" s="21" t="s">
        <v>16</v>
      </c>
      <c r="E10" s="23"/>
      <c r="F10" s="23"/>
      <c r="G10" s="23"/>
      <c r="H10" s="23"/>
      <c r="I10" s="23"/>
      <c r="J10" s="23"/>
      <c r="K10" s="23"/>
      <c r="L10" s="23"/>
      <c r="M10" s="21" t="s">
        <v>17</v>
      </c>
      <c r="N10" s="23"/>
      <c r="O10" s="142" t="s">
        <v>1</v>
      </c>
      <c r="P10" s="142"/>
      <c r="Q10" s="23"/>
      <c r="R10" s="24"/>
    </row>
    <row r="11" spans="1:66" s="1" customFormat="1" ht="18" customHeight="1" x14ac:dyDescent="0.3">
      <c r="B11" s="22"/>
      <c r="C11" s="23"/>
      <c r="D11" s="23"/>
      <c r="E11" s="19" t="s">
        <v>18</v>
      </c>
      <c r="F11" s="23"/>
      <c r="G11" s="23"/>
      <c r="H11" s="23"/>
      <c r="I11" s="23"/>
      <c r="J11" s="23"/>
      <c r="K11" s="23"/>
      <c r="L11" s="23"/>
      <c r="M11" s="21" t="s">
        <v>19</v>
      </c>
      <c r="N11" s="23"/>
      <c r="O11" s="142" t="s">
        <v>1</v>
      </c>
      <c r="P11" s="142"/>
      <c r="Q11" s="23"/>
      <c r="R11" s="24"/>
    </row>
    <row r="12" spans="1:66" s="1" customFormat="1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</row>
    <row r="13" spans="1:66" s="1" customFormat="1" ht="14.45" customHeight="1" x14ac:dyDescent="0.3">
      <c r="B13" s="22"/>
      <c r="C13" s="23"/>
      <c r="D13" s="21" t="s">
        <v>20</v>
      </c>
      <c r="E13" s="23"/>
      <c r="F13" s="23"/>
      <c r="G13" s="23"/>
      <c r="H13" s="23"/>
      <c r="I13" s="23"/>
      <c r="J13" s="23"/>
      <c r="K13" s="23"/>
      <c r="L13" s="23"/>
      <c r="M13" s="21" t="s">
        <v>17</v>
      </c>
      <c r="N13" s="23"/>
      <c r="O13" s="142" t="s">
        <v>1</v>
      </c>
      <c r="P13" s="142"/>
      <c r="Q13" s="23"/>
      <c r="R13" s="24"/>
    </row>
    <row r="14" spans="1:66" s="1" customFormat="1" ht="18" customHeight="1" x14ac:dyDescent="0.3">
      <c r="B14" s="22"/>
      <c r="C14" s="23"/>
      <c r="D14" s="23"/>
      <c r="E14" s="19" t="s">
        <v>21</v>
      </c>
      <c r="F14" s="23"/>
      <c r="G14" s="23"/>
      <c r="H14" s="23"/>
      <c r="I14" s="23"/>
      <c r="J14" s="23"/>
      <c r="K14" s="23"/>
      <c r="L14" s="23"/>
      <c r="M14" s="21" t="s">
        <v>19</v>
      </c>
      <c r="N14" s="23"/>
      <c r="O14" s="142" t="s">
        <v>1</v>
      </c>
      <c r="P14" s="142"/>
      <c r="Q14" s="23"/>
      <c r="R14" s="24"/>
    </row>
    <row r="15" spans="1:66" s="1" customFormat="1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</row>
    <row r="16" spans="1:66" s="1" customFormat="1" ht="14.45" customHeight="1" x14ac:dyDescent="0.3">
      <c r="B16" s="22"/>
      <c r="C16" s="23"/>
      <c r="D16" s="21" t="s">
        <v>23</v>
      </c>
      <c r="E16" s="23"/>
      <c r="F16" s="23"/>
      <c r="G16" s="23"/>
      <c r="H16" s="23"/>
      <c r="I16" s="23"/>
      <c r="J16" s="23"/>
      <c r="K16" s="23"/>
      <c r="L16" s="23"/>
      <c r="M16" s="21" t="s">
        <v>17</v>
      </c>
      <c r="N16" s="23"/>
      <c r="O16" s="142" t="s">
        <v>1</v>
      </c>
      <c r="P16" s="142"/>
      <c r="Q16" s="23"/>
      <c r="R16" s="24"/>
    </row>
    <row r="17" spans="2:18" s="1" customFormat="1" ht="18" customHeight="1" x14ac:dyDescent="0.3">
      <c r="B17" s="22"/>
      <c r="C17" s="23"/>
      <c r="D17" s="23"/>
      <c r="E17" s="19" t="s">
        <v>24</v>
      </c>
      <c r="F17" s="23"/>
      <c r="G17" s="23"/>
      <c r="H17" s="23"/>
      <c r="I17" s="23"/>
      <c r="J17" s="23"/>
      <c r="K17" s="23"/>
      <c r="L17" s="23"/>
      <c r="M17" s="21" t="s">
        <v>19</v>
      </c>
      <c r="N17" s="23"/>
      <c r="O17" s="142" t="s">
        <v>1</v>
      </c>
      <c r="P17" s="142"/>
      <c r="Q17" s="23"/>
      <c r="R17" s="24"/>
    </row>
    <row r="18" spans="2:18" s="1" customFormat="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4"/>
    </row>
    <row r="19" spans="2:18" s="1" customFormat="1" ht="14.45" customHeight="1" x14ac:dyDescent="0.3">
      <c r="B19" s="22"/>
      <c r="C19" s="23"/>
      <c r="D19" s="21" t="s">
        <v>25</v>
      </c>
      <c r="E19" s="23"/>
      <c r="F19" s="23"/>
      <c r="G19" s="23"/>
      <c r="H19" s="23"/>
      <c r="I19" s="23"/>
      <c r="J19" s="23"/>
      <c r="K19" s="23"/>
      <c r="L19" s="23"/>
      <c r="M19" s="21" t="s">
        <v>17</v>
      </c>
      <c r="N19" s="23"/>
      <c r="O19" s="142" t="s">
        <v>1</v>
      </c>
      <c r="P19" s="142"/>
      <c r="Q19" s="23"/>
      <c r="R19" s="24"/>
    </row>
    <row r="20" spans="2:18" s="1" customFormat="1" ht="18" customHeight="1" x14ac:dyDescent="0.3">
      <c r="B20" s="22"/>
      <c r="C20" s="23"/>
      <c r="D20" s="23"/>
      <c r="E20" s="19" t="s">
        <v>26</v>
      </c>
      <c r="F20" s="23"/>
      <c r="G20" s="23"/>
      <c r="H20" s="23"/>
      <c r="I20" s="23"/>
      <c r="J20" s="23"/>
      <c r="K20" s="23"/>
      <c r="L20" s="23"/>
      <c r="M20" s="21" t="s">
        <v>19</v>
      </c>
      <c r="N20" s="23"/>
      <c r="O20" s="142" t="s">
        <v>1</v>
      </c>
      <c r="P20" s="142"/>
      <c r="Q20" s="23"/>
      <c r="R20" s="24"/>
    </row>
    <row r="21" spans="2:18" s="1" customFormat="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</row>
    <row r="22" spans="2:18" s="1" customFormat="1" ht="14.45" customHeight="1" x14ac:dyDescent="0.3">
      <c r="B22" s="22"/>
      <c r="C22" s="23"/>
      <c r="D22" s="21" t="s">
        <v>27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22.5" customHeight="1" x14ac:dyDescent="0.3">
      <c r="B23" s="22"/>
      <c r="C23" s="23"/>
      <c r="D23" s="23"/>
      <c r="E23" s="163" t="s">
        <v>1</v>
      </c>
      <c r="F23" s="163"/>
      <c r="G23" s="163"/>
      <c r="H23" s="163"/>
      <c r="I23" s="163"/>
      <c r="J23" s="163"/>
      <c r="K23" s="163"/>
      <c r="L23" s="163"/>
      <c r="M23" s="23"/>
      <c r="N23" s="23"/>
      <c r="O23" s="23"/>
      <c r="P23" s="23"/>
      <c r="Q23" s="23"/>
      <c r="R23" s="24"/>
    </row>
    <row r="24" spans="2:18" s="1" customFormat="1" ht="6.95" customHeight="1" x14ac:dyDescent="0.3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3"/>
      <c r="R25" s="24"/>
    </row>
    <row r="26" spans="2:18" s="1" customFormat="1" ht="14.45" customHeight="1" x14ac:dyDescent="0.3">
      <c r="B26" s="22"/>
      <c r="C26" s="23"/>
      <c r="D26" s="53" t="s">
        <v>57</v>
      </c>
      <c r="E26" s="23"/>
      <c r="F26" s="23"/>
      <c r="G26" s="23"/>
      <c r="H26" s="23"/>
      <c r="I26" s="23"/>
      <c r="J26" s="23"/>
      <c r="K26" s="23"/>
      <c r="L26" s="23"/>
      <c r="M26" s="164">
        <f>N87</f>
        <v>0</v>
      </c>
      <c r="N26" s="164"/>
      <c r="O26" s="164"/>
      <c r="P26" s="164"/>
      <c r="Q26" s="23"/>
      <c r="R26" s="24"/>
    </row>
    <row r="27" spans="2:18" s="1" customFormat="1" ht="14.45" customHeight="1" x14ac:dyDescent="0.3">
      <c r="B27" s="22"/>
      <c r="C27" s="23"/>
      <c r="D27" s="169" t="s">
        <v>442</v>
      </c>
      <c r="E27" s="23"/>
      <c r="F27" s="23"/>
      <c r="G27" s="23"/>
      <c r="H27" s="23"/>
      <c r="I27" s="23"/>
      <c r="J27" s="23"/>
      <c r="K27" s="23"/>
      <c r="L27" s="23"/>
      <c r="M27" s="164"/>
      <c r="N27" s="164"/>
      <c r="O27" s="164"/>
      <c r="P27" s="164"/>
      <c r="Q27" s="23"/>
      <c r="R27" s="24"/>
    </row>
    <row r="28" spans="2:18" s="1" customFormat="1" ht="6.95" customHeight="1" x14ac:dyDescent="0.3"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4"/>
    </row>
    <row r="29" spans="2:18" s="1" customFormat="1" ht="25.35" customHeight="1" x14ac:dyDescent="0.3">
      <c r="B29" s="22"/>
      <c r="C29" s="23"/>
      <c r="D29" s="54" t="s">
        <v>28</v>
      </c>
      <c r="E29" s="23"/>
      <c r="F29" s="23"/>
      <c r="G29" s="23"/>
      <c r="H29" s="23"/>
      <c r="I29" s="23"/>
      <c r="J29" s="23"/>
      <c r="K29" s="23"/>
      <c r="L29" s="23"/>
      <c r="M29" s="165">
        <f>ROUND(M26+M27,2)</f>
        <v>0</v>
      </c>
      <c r="N29" s="153"/>
      <c r="O29" s="153"/>
      <c r="P29" s="153"/>
      <c r="Q29" s="23"/>
      <c r="R29" s="24"/>
    </row>
    <row r="30" spans="2:18" s="1" customFormat="1" ht="6.95" customHeight="1" x14ac:dyDescent="0.3">
      <c r="B30" s="22"/>
      <c r="C30" s="23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3"/>
      <c r="R30" s="24"/>
    </row>
    <row r="31" spans="2:18" s="1" customFormat="1" ht="14.45" customHeight="1" x14ac:dyDescent="0.3">
      <c r="B31" s="22"/>
      <c r="C31" s="23"/>
      <c r="D31" s="25" t="s">
        <v>29</v>
      </c>
      <c r="E31" s="25" t="s">
        <v>30</v>
      </c>
      <c r="F31" s="26">
        <v>0.21</v>
      </c>
      <c r="G31" s="55" t="s">
        <v>31</v>
      </c>
      <c r="H31" s="160">
        <f>ROUND((SUM(BE102:BE104)+SUM(BE121:BE278)), 2)</f>
        <v>0</v>
      </c>
      <c r="I31" s="153"/>
      <c r="J31" s="153"/>
      <c r="K31" s="23"/>
      <c r="L31" s="23"/>
      <c r="M31" s="160">
        <f>ROUND(ROUND((SUM(BE102:BE104)+SUM(BE121:BE278)), 2)*F31, 2)</f>
        <v>0</v>
      </c>
      <c r="N31" s="153"/>
      <c r="O31" s="153"/>
      <c r="P31" s="153"/>
      <c r="Q31" s="23"/>
      <c r="R31" s="24"/>
    </row>
    <row r="32" spans="2:18" s="1" customFormat="1" ht="14.45" customHeight="1" x14ac:dyDescent="0.3">
      <c r="B32" s="22"/>
      <c r="C32" s="23"/>
      <c r="D32" s="23"/>
      <c r="E32" s="25" t="s">
        <v>32</v>
      </c>
      <c r="F32" s="26">
        <v>0.15</v>
      </c>
      <c r="G32" s="55" t="s">
        <v>31</v>
      </c>
      <c r="H32" s="160">
        <f>ROUND((SUM(BF102:BF104)+SUM(BF121:BF278)), 2)</f>
        <v>0</v>
      </c>
      <c r="I32" s="153"/>
      <c r="J32" s="153"/>
      <c r="K32" s="23"/>
      <c r="L32" s="23"/>
      <c r="M32" s="160">
        <f>ROUND(ROUND((SUM(BF102:BF104)+SUM(BF121:BF278)), 2)*F32, 2)</f>
        <v>0</v>
      </c>
      <c r="N32" s="153"/>
      <c r="O32" s="153"/>
      <c r="P32" s="153"/>
      <c r="Q32" s="23"/>
      <c r="R32" s="24"/>
    </row>
    <row r="33" spans="2:18" s="1" customFormat="1" ht="14.45" hidden="1" customHeight="1" x14ac:dyDescent="0.3">
      <c r="B33" s="22"/>
      <c r="C33" s="23"/>
      <c r="D33" s="23"/>
      <c r="E33" s="25" t="s">
        <v>33</v>
      </c>
      <c r="F33" s="26">
        <v>0.21</v>
      </c>
      <c r="G33" s="55" t="s">
        <v>31</v>
      </c>
      <c r="H33" s="160">
        <f>ROUND((SUM(BG102:BG104)+SUM(BG121:BG278)), 2)</f>
        <v>0</v>
      </c>
      <c r="I33" s="153"/>
      <c r="J33" s="153"/>
      <c r="K33" s="23"/>
      <c r="L33" s="23"/>
      <c r="M33" s="160">
        <v>0</v>
      </c>
      <c r="N33" s="153"/>
      <c r="O33" s="153"/>
      <c r="P33" s="153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34</v>
      </c>
      <c r="F34" s="26">
        <v>0.15</v>
      </c>
      <c r="G34" s="55" t="s">
        <v>31</v>
      </c>
      <c r="H34" s="160">
        <f>ROUND((SUM(BH102:BH104)+SUM(BH121:BH278)), 2)</f>
        <v>0</v>
      </c>
      <c r="I34" s="153"/>
      <c r="J34" s="153"/>
      <c r="K34" s="23"/>
      <c r="L34" s="23"/>
      <c r="M34" s="160">
        <v>0</v>
      </c>
      <c r="N34" s="153"/>
      <c r="O34" s="153"/>
      <c r="P34" s="153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35</v>
      </c>
      <c r="F35" s="26">
        <v>0</v>
      </c>
      <c r="G35" s="55" t="s">
        <v>31</v>
      </c>
      <c r="H35" s="160">
        <f>ROUND((SUM(BI102:BI104)+SUM(BI121:BI278)), 2)</f>
        <v>0</v>
      </c>
      <c r="I35" s="153"/>
      <c r="J35" s="153"/>
      <c r="K35" s="23"/>
      <c r="L35" s="23"/>
      <c r="M35" s="160">
        <v>0</v>
      </c>
      <c r="N35" s="153"/>
      <c r="O35" s="153"/>
      <c r="P35" s="153"/>
      <c r="Q35" s="23"/>
      <c r="R35" s="24"/>
    </row>
    <row r="36" spans="2:18" s="1" customFormat="1" ht="6.95" customHeight="1" x14ac:dyDescent="0.3"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4"/>
    </row>
    <row r="37" spans="2:18" s="1" customFormat="1" ht="25.35" customHeight="1" x14ac:dyDescent="0.3">
      <c r="B37" s="22"/>
      <c r="C37" s="51"/>
      <c r="D37" s="56" t="s">
        <v>36</v>
      </c>
      <c r="E37" s="44"/>
      <c r="F37" s="44"/>
      <c r="G37" s="57" t="s">
        <v>37</v>
      </c>
      <c r="H37" s="58" t="s">
        <v>38</v>
      </c>
      <c r="I37" s="44"/>
      <c r="J37" s="44"/>
      <c r="K37" s="44"/>
      <c r="L37" s="161">
        <f>SUM(M29:M35)</f>
        <v>0</v>
      </c>
      <c r="M37" s="161"/>
      <c r="N37" s="161"/>
      <c r="O37" s="161"/>
      <c r="P37" s="162"/>
      <c r="Q37" s="51"/>
      <c r="R37" s="24"/>
    </row>
    <row r="38" spans="2:18" s="1" customFormat="1" ht="14.45" customHeight="1" x14ac:dyDescent="0.3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x14ac:dyDescent="0.3">
      <c r="B40" s="1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6"/>
    </row>
    <row r="41" spans="2:18" x14ac:dyDescent="0.3">
      <c r="B41" s="1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6"/>
    </row>
    <row r="42" spans="2:18" x14ac:dyDescent="0.3">
      <c r="B42" s="15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6"/>
    </row>
    <row r="43" spans="2:18" x14ac:dyDescent="0.3">
      <c r="B43" s="15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spans="2:18" x14ac:dyDescent="0.3">
      <c r="B44" s="15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6"/>
    </row>
    <row r="45" spans="2:18" x14ac:dyDescent="0.3">
      <c r="B45" s="1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6"/>
    </row>
    <row r="46" spans="2:18" x14ac:dyDescent="0.3">
      <c r="B46" s="1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6"/>
    </row>
    <row r="47" spans="2:18" x14ac:dyDescent="0.3">
      <c r="B47" s="1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6"/>
    </row>
    <row r="48" spans="2:18" x14ac:dyDescent="0.3">
      <c r="B48" s="1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6"/>
    </row>
    <row r="49" spans="2:18" x14ac:dyDescent="0.3">
      <c r="B49" s="1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6"/>
    </row>
    <row r="50" spans="2:18" s="1" customFormat="1" ht="15" x14ac:dyDescent="0.3">
      <c r="B50" s="22"/>
      <c r="C50" s="23"/>
      <c r="D50" s="28" t="s">
        <v>39</v>
      </c>
      <c r="E50" s="29"/>
      <c r="F50" s="29"/>
      <c r="G50" s="29"/>
      <c r="H50" s="30"/>
      <c r="I50" s="23"/>
      <c r="J50" s="28" t="s">
        <v>40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8"/>
      <c r="D51" s="31"/>
      <c r="E51" s="18"/>
      <c r="F51" s="18"/>
      <c r="G51" s="18"/>
      <c r="H51" s="32"/>
      <c r="I51" s="18"/>
      <c r="J51" s="31"/>
      <c r="K51" s="18"/>
      <c r="L51" s="18"/>
      <c r="M51" s="18"/>
      <c r="N51" s="18"/>
      <c r="O51" s="18"/>
      <c r="P51" s="32"/>
      <c r="Q51" s="18"/>
      <c r="R51" s="16"/>
    </row>
    <row r="52" spans="2:18" x14ac:dyDescent="0.3">
      <c r="B52" s="15"/>
      <c r="C52" s="18"/>
      <c r="D52" s="31"/>
      <c r="E52" s="18"/>
      <c r="F52" s="18"/>
      <c r="G52" s="18"/>
      <c r="H52" s="32"/>
      <c r="I52" s="18"/>
      <c r="J52" s="31"/>
      <c r="K52" s="18"/>
      <c r="L52" s="18"/>
      <c r="M52" s="18"/>
      <c r="N52" s="18"/>
      <c r="O52" s="18"/>
      <c r="P52" s="32"/>
      <c r="Q52" s="18"/>
      <c r="R52" s="16"/>
    </row>
    <row r="53" spans="2:18" x14ac:dyDescent="0.3">
      <c r="B53" s="15"/>
      <c r="C53" s="18"/>
      <c r="D53" s="31"/>
      <c r="E53" s="18"/>
      <c r="F53" s="18"/>
      <c r="G53" s="18"/>
      <c r="H53" s="32"/>
      <c r="I53" s="18"/>
      <c r="J53" s="31"/>
      <c r="K53" s="18"/>
      <c r="L53" s="18"/>
      <c r="M53" s="18"/>
      <c r="N53" s="18"/>
      <c r="O53" s="18"/>
      <c r="P53" s="32"/>
      <c r="Q53" s="18"/>
      <c r="R53" s="16"/>
    </row>
    <row r="54" spans="2:18" x14ac:dyDescent="0.3">
      <c r="B54" s="15"/>
      <c r="C54" s="18"/>
      <c r="D54" s="31"/>
      <c r="E54" s="18"/>
      <c r="F54" s="18"/>
      <c r="G54" s="18"/>
      <c r="H54" s="32"/>
      <c r="I54" s="18"/>
      <c r="J54" s="31"/>
      <c r="K54" s="18"/>
      <c r="L54" s="18"/>
      <c r="M54" s="18"/>
      <c r="N54" s="18"/>
      <c r="O54" s="18"/>
      <c r="P54" s="32"/>
      <c r="Q54" s="18"/>
      <c r="R54" s="16"/>
    </row>
    <row r="55" spans="2:18" x14ac:dyDescent="0.3">
      <c r="B55" s="15"/>
      <c r="C55" s="18"/>
      <c r="D55" s="31"/>
      <c r="E55" s="18"/>
      <c r="F55" s="18"/>
      <c r="G55" s="18"/>
      <c r="H55" s="32"/>
      <c r="I55" s="18"/>
      <c r="J55" s="31"/>
      <c r="K55" s="18"/>
      <c r="L55" s="18"/>
      <c r="M55" s="18"/>
      <c r="N55" s="18"/>
      <c r="O55" s="18"/>
      <c r="P55" s="32"/>
      <c r="Q55" s="18"/>
      <c r="R55" s="16"/>
    </row>
    <row r="56" spans="2:18" x14ac:dyDescent="0.3">
      <c r="B56" s="15"/>
      <c r="C56" s="18"/>
      <c r="D56" s="31"/>
      <c r="E56" s="18"/>
      <c r="F56" s="18"/>
      <c r="G56" s="18"/>
      <c r="H56" s="32"/>
      <c r="I56" s="18"/>
      <c r="J56" s="31"/>
      <c r="K56" s="18"/>
      <c r="L56" s="18"/>
      <c r="M56" s="18"/>
      <c r="N56" s="18"/>
      <c r="O56" s="18"/>
      <c r="P56" s="32"/>
      <c r="Q56" s="18"/>
      <c r="R56" s="16"/>
    </row>
    <row r="57" spans="2:18" x14ac:dyDescent="0.3">
      <c r="B57" s="15"/>
      <c r="C57" s="18"/>
      <c r="D57" s="31"/>
      <c r="E57" s="18"/>
      <c r="F57" s="18"/>
      <c r="G57" s="18"/>
      <c r="H57" s="32"/>
      <c r="I57" s="18"/>
      <c r="J57" s="31"/>
      <c r="K57" s="18"/>
      <c r="L57" s="18"/>
      <c r="M57" s="18"/>
      <c r="N57" s="18"/>
      <c r="O57" s="18"/>
      <c r="P57" s="32"/>
      <c r="Q57" s="18"/>
      <c r="R57" s="16"/>
    </row>
    <row r="58" spans="2:18" x14ac:dyDescent="0.3">
      <c r="B58" s="15"/>
      <c r="C58" s="18"/>
      <c r="D58" s="31"/>
      <c r="E58" s="18"/>
      <c r="F58" s="18"/>
      <c r="G58" s="18"/>
      <c r="H58" s="32"/>
      <c r="I58" s="18"/>
      <c r="J58" s="31"/>
      <c r="K58" s="18"/>
      <c r="L58" s="18"/>
      <c r="M58" s="18"/>
      <c r="N58" s="18"/>
      <c r="O58" s="18"/>
      <c r="P58" s="32"/>
      <c r="Q58" s="18"/>
      <c r="R58" s="16"/>
    </row>
    <row r="59" spans="2:18" s="1" customFormat="1" ht="15" x14ac:dyDescent="0.3">
      <c r="B59" s="22"/>
      <c r="C59" s="23"/>
      <c r="D59" s="33" t="s">
        <v>41</v>
      </c>
      <c r="E59" s="34"/>
      <c r="F59" s="34"/>
      <c r="G59" s="35" t="s">
        <v>42</v>
      </c>
      <c r="H59" s="36"/>
      <c r="I59" s="23"/>
      <c r="J59" s="33" t="s">
        <v>41</v>
      </c>
      <c r="K59" s="34"/>
      <c r="L59" s="34"/>
      <c r="M59" s="34"/>
      <c r="N59" s="35" t="s">
        <v>42</v>
      </c>
      <c r="O59" s="34"/>
      <c r="P59" s="36"/>
      <c r="Q59" s="23"/>
      <c r="R59" s="24"/>
    </row>
    <row r="60" spans="2:18" x14ac:dyDescent="0.3">
      <c r="B60" s="15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6"/>
    </row>
    <row r="61" spans="2:18" s="1" customFormat="1" ht="15" x14ac:dyDescent="0.3">
      <c r="B61" s="22"/>
      <c r="C61" s="23"/>
      <c r="D61" s="28" t="s">
        <v>43</v>
      </c>
      <c r="E61" s="29"/>
      <c r="F61" s="29"/>
      <c r="G61" s="29"/>
      <c r="H61" s="30"/>
      <c r="I61" s="23"/>
      <c r="J61" s="28" t="s">
        <v>44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8"/>
      <c r="D62" s="31"/>
      <c r="E62" s="18"/>
      <c r="F62" s="18"/>
      <c r="G62" s="18"/>
      <c r="H62" s="32"/>
      <c r="I62" s="18"/>
      <c r="J62" s="31"/>
      <c r="K62" s="18"/>
      <c r="L62" s="18"/>
      <c r="M62" s="18"/>
      <c r="N62" s="18"/>
      <c r="O62" s="18"/>
      <c r="P62" s="32"/>
      <c r="Q62" s="18"/>
      <c r="R62" s="16"/>
    </row>
    <row r="63" spans="2:18" x14ac:dyDescent="0.3">
      <c r="B63" s="15"/>
      <c r="C63" s="18"/>
      <c r="D63" s="31"/>
      <c r="E63" s="18"/>
      <c r="F63" s="18"/>
      <c r="G63" s="18"/>
      <c r="H63" s="32"/>
      <c r="I63" s="18"/>
      <c r="J63" s="31"/>
      <c r="K63" s="18"/>
      <c r="L63" s="18"/>
      <c r="M63" s="18"/>
      <c r="N63" s="18"/>
      <c r="O63" s="18"/>
      <c r="P63" s="32"/>
      <c r="Q63" s="18"/>
      <c r="R63" s="16"/>
    </row>
    <row r="64" spans="2:18" x14ac:dyDescent="0.3">
      <c r="B64" s="15"/>
      <c r="C64" s="18"/>
      <c r="D64" s="31"/>
      <c r="E64" s="18"/>
      <c r="F64" s="18"/>
      <c r="G64" s="18"/>
      <c r="H64" s="32"/>
      <c r="I64" s="18"/>
      <c r="J64" s="31"/>
      <c r="K64" s="18"/>
      <c r="L64" s="18"/>
      <c r="M64" s="18"/>
      <c r="N64" s="18"/>
      <c r="O64" s="18"/>
      <c r="P64" s="32"/>
      <c r="Q64" s="18"/>
      <c r="R64" s="16"/>
    </row>
    <row r="65" spans="2:18" x14ac:dyDescent="0.3">
      <c r="B65" s="15"/>
      <c r="C65" s="18"/>
      <c r="D65" s="31"/>
      <c r="E65" s="18"/>
      <c r="F65" s="18"/>
      <c r="G65" s="18"/>
      <c r="H65" s="32"/>
      <c r="I65" s="18"/>
      <c r="J65" s="31"/>
      <c r="K65" s="18"/>
      <c r="L65" s="18"/>
      <c r="M65" s="18"/>
      <c r="N65" s="18"/>
      <c r="O65" s="18"/>
      <c r="P65" s="32"/>
      <c r="Q65" s="18"/>
      <c r="R65" s="16"/>
    </row>
    <row r="66" spans="2:18" x14ac:dyDescent="0.3">
      <c r="B66" s="15"/>
      <c r="C66" s="18"/>
      <c r="D66" s="31"/>
      <c r="E66" s="18"/>
      <c r="F66" s="18"/>
      <c r="G66" s="18"/>
      <c r="H66" s="32"/>
      <c r="I66" s="18"/>
      <c r="J66" s="31"/>
      <c r="K66" s="18"/>
      <c r="L66" s="18"/>
      <c r="M66" s="18"/>
      <c r="N66" s="18"/>
      <c r="O66" s="18"/>
      <c r="P66" s="32"/>
      <c r="Q66" s="18"/>
      <c r="R66" s="16"/>
    </row>
    <row r="67" spans="2:18" x14ac:dyDescent="0.3">
      <c r="B67" s="15"/>
      <c r="C67" s="18"/>
      <c r="D67" s="31"/>
      <c r="E67" s="18"/>
      <c r="F67" s="18"/>
      <c r="G67" s="18"/>
      <c r="H67" s="32"/>
      <c r="I67" s="18"/>
      <c r="J67" s="31"/>
      <c r="K67" s="18"/>
      <c r="L67" s="18"/>
      <c r="M67" s="18"/>
      <c r="N67" s="18"/>
      <c r="O67" s="18"/>
      <c r="P67" s="32"/>
      <c r="Q67" s="18"/>
      <c r="R67" s="16"/>
    </row>
    <row r="68" spans="2:18" x14ac:dyDescent="0.3">
      <c r="B68" s="15"/>
      <c r="C68" s="18"/>
      <c r="D68" s="31"/>
      <c r="E68" s="18"/>
      <c r="F68" s="18"/>
      <c r="G68" s="18"/>
      <c r="H68" s="32"/>
      <c r="I68" s="18"/>
      <c r="J68" s="31"/>
      <c r="K68" s="18"/>
      <c r="L68" s="18"/>
      <c r="M68" s="18"/>
      <c r="N68" s="18"/>
      <c r="O68" s="18"/>
      <c r="P68" s="32"/>
      <c r="Q68" s="18"/>
      <c r="R68" s="16"/>
    </row>
    <row r="69" spans="2:18" x14ac:dyDescent="0.3">
      <c r="B69" s="15"/>
      <c r="C69" s="18"/>
      <c r="D69" s="31"/>
      <c r="E69" s="18"/>
      <c r="F69" s="18"/>
      <c r="G69" s="18"/>
      <c r="H69" s="32"/>
      <c r="I69" s="18"/>
      <c r="J69" s="31"/>
      <c r="K69" s="18"/>
      <c r="L69" s="18"/>
      <c r="M69" s="18"/>
      <c r="N69" s="18"/>
      <c r="O69" s="18"/>
      <c r="P69" s="32"/>
      <c r="Q69" s="18"/>
      <c r="R69" s="16"/>
    </row>
    <row r="70" spans="2:18" s="1" customFormat="1" ht="15" x14ac:dyDescent="0.3">
      <c r="B70" s="22"/>
      <c r="C70" s="23"/>
      <c r="D70" s="33" t="s">
        <v>41</v>
      </c>
      <c r="E70" s="34"/>
      <c r="F70" s="34"/>
      <c r="G70" s="35" t="s">
        <v>42</v>
      </c>
      <c r="H70" s="36"/>
      <c r="I70" s="23"/>
      <c r="J70" s="33" t="s">
        <v>41</v>
      </c>
      <c r="K70" s="34"/>
      <c r="L70" s="34"/>
      <c r="M70" s="34"/>
      <c r="N70" s="35" t="s">
        <v>42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52" t="s">
        <v>58</v>
      </c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6.950000000000003" customHeight="1" x14ac:dyDescent="0.3">
      <c r="B78" s="22"/>
      <c r="C78" s="43" t="s">
        <v>9</v>
      </c>
      <c r="D78" s="23"/>
      <c r="E78" s="23"/>
      <c r="F78" s="154" t="str">
        <f>F6</f>
        <v>Základní škola Blatenská Horažďovice - oprava zdi a zahradního domku</v>
      </c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23"/>
      <c r="R78" s="24"/>
    </row>
    <row r="79" spans="2:18" s="1" customFormat="1" ht="6.95" customHeight="1" x14ac:dyDescent="0.3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4"/>
    </row>
    <row r="80" spans="2:18" s="1" customFormat="1" ht="18" customHeight="1" x14ac:dyDescent="0.3">
      <c r="B80" s="22"/>
      <c r="C80" s="21" t="s">
        <v>13</v>
      </c>
      <c r="D80" s="23"/>
      <c r="E80" s="23"/>
      <c r="F80" s="19" t="str">
        <f>F8</f>
        <v>Horažďovice</v>
      </c>
      <c r="G80" s="23"/>
      <c r="H80" s="23"/>
      <c r="I80" s="23"/>
      <c r="J80" s="23"/>
      <c r="K80" s="21" t="s">
        <v>15</v>
      </c>
      <c r="L80" s="23"/>
      <c r="M80" s="141"/>
      <c r="N80" s="141"/>
      <c r="O80" s="141"/>
      <c r="P80" s="141"/>
      <c r="Q80" s="23"/>
      <c r="R80" s="24"/>
    </row>
    <row r="81" spans="2:47" s="1" customFormat="1" ht="6.95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4"/>
    </row>
    <row r="82" spans="2:47" s="1" customFormat="1" ht="15" x14ac:dyDescent="0.3">
      <c r="B82" s="22"/>
      <c r="C82" s="21" t="s">
        <v>16</v>
      </c>
      <c r="D82" s="23"/>
      <c r="E82" s="23"/>
      <c r="F82" s="19" t="str">
        <f>E11</f>
        <v>Město Horažďovice</v>
      </c>
      <c r="G82" s="23"/>
      <c r="H82" s="23"/>
      <c r="I82" s="23"/>
      <c r="J82" s="23"/>
      <c r="K82" s="21" t="s">
        <v>23</v>
      </c>
      <c r="L82" s="23"/>
      <c r="M82" s="142" t="str">
        <f>E17</f>
        <v>Ing. Martin Liška</v>
      </c>
      <c r="N82" s="142"/>
      <c r="O82" s="142"/>
      <c r="P82" s="142"/>
      <c r="Q82" s="142"/>
      <c r="R82" s="24"/>
    </row>
    <row r="83" spans="2:47" s="1" customFormat="1" ht="14.45" customHeight="1" x14ac:dyDescent="0.3">
      <c r="B83" s="22"/>
      <c r="C83" s="21" t="s">
        <v>20</v>
      </c>
      <c r="D83" s="23"/>
      <c r="E83" s="23"/>
      <c r="F83" s="19" t="str">
        <f>IF(E14="","",E14)</f>
        <v>bude určen výběrovým řízením</v>
      </c>
      <c r="G83" s="23"/>
      <c r="H83" s="23"/>
      <c r="I83" s="23"/>
      <c r="J83" s="23"/>
      <c r="K83" s="21" t="s">
        <v>25</v>
      </c>
      <c r="L83" s="23"/>
      <c r="M83" s="142"/>
      <c r="N83" s="142"/>
      <c r="O83" s="142"/>
      <c r="P83" s="142"/>
      <c r="Q83" s="142"/>
      <c r="R83" s="24"/>
    </row>
    <row r="84" spans="2:47" s="1" customFormat="1" ht="10.35" customHeight="1" x14ac:dyDescent="0.3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4"/>
    </row>
    <row r="85" spans="2:47" s="1" customFormat="1" ht="29.25" customHeight="1" x14ac:dyDescent="0.3">
      <c r="B85" s="22"/>
      <c r="C85" s="157" t="s">
        <v>59</v>
      </c>
      <c r="D85" s="158"/>
      <c r="E85" s="158"/>
      <c r="F85" s="158"/>
      <c r="G85" s="158"/>
      <c r="H85" s="51"/>
      <c r="I85" s="51"/>
      <c r="J85" s="51"/>
      <c r="K85" s="51"/>
      <c r="L85" s="51"/>
      <c r="M85" s="51"/>
      <c r="N85" s="157" t="s">
        <v>60</v>
      </c>
      <c r="O85" s="158"/>
      <c r="P85" s="158"/>
      <c r="Q85" s="158"/>
      <c r="R85" s="24"/>
    </row>
    <row r="86" spans="2:47" s="1" customFormat="1" ht="10.35" customHeigh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4"/>
    </row>
    <row r="87" spans="2:47" s="1" customFormat="1" ht="29.25" customHeight="1" x14ac:dyDescent="0.3">
      <c r="B87" s="22"/>
      <c r="C87" s="59" t="s">
        <v>61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159">
        <f>N121</f>
        <v>0</v>
      </c>
      <c r="O87" s="148"/>
      <c r="P87" s="148"/>
      <c r="Q87" s="148"/>
      <c r="R87" s="24"/>
      <c r="AU87" s="11" t="s">
        <v>62</v>
      </c>
    </row>
    <row r="88" spans="2:47" s="2" customFormat="1" ht="24.95" customHeight="1" x14ac:dyDescent="0.3">
      <c r="B88" s="60"/>
      <c r="C88" s="61"/>
      <c r="D88" s="62" t="s">
        <v>63</v>
      </c>
      <c r="E88" s="61"/>
      <c r="F88" s="61"/>
      <c r="G88" s="61"/>
      <c r="H88" s="61"/>
      <c r="I88" s="61"/>
      <c r="J88" s="61"/>
      <c r="K88" s="61"/>
      <c r="L88" s="61"/>
      <c r="M88" s="61"/>
      <c r="N88" s="130">
        <f>N122</f>
        <v>0</v>
      </c>
      <c r="O88" s="155"/>
      <c r="P88" s="155"/>
      <c r="Q88" s="155"/>
      <c r="R88" s="63"/>
    </row>
    <row r="89" spans="2:47" s="3" customFormat="1" ht="19.899999999999999" customHeight="1" x14ac:dyDescent="0.3">
      <c r="B89" s="64"/>
      <c r="C89" s="65"/>
      <c r="D89" s="66" t="s">
        <v>64</v>
      </c>
      <c r="E89" s="65"/>
      <c r="F89" s="65"/>
      <c r="G89" s="65"/>
      <c r="H89" s="65"/>
      <c r="I89" s="65"/>
      <c r="J89" s="65"/>
      <c r="K89" s="65"/>
      <c r="L89" s="65"/>
      <c r="M89" s="65"/>
      <c r="N89" s="146">
        <f>N123</f>
        <v>0</v>
      </c>
      <c r="O89" s="147"/>
      <c r="P89" s="147"/>
      <c r="Q89" s="147"/>
      <c r="R89" s="67"/>
    </row>
    <row r="90" spans="2:47" s="3" customFormat="1" ht="19.899999999999999" customHeight="1" x14ac:dyDescent="0.3">
      <c r="B90" s="64"/>
      <c r="C90" s="65"/>
      <c r="D90" s="66" t="s">
        <v>65</v>
      </c>
      <c r="E90" s="65"/>
      <c r="F90" s="65"/>
      <c r="G90" s="65"/>
      <c r="H90" s="65"/>
      <c r="I90" s="65"/>
      <c r="J90" s="65"/>
      <c r="K90" s="65"/>
      <c r="L90" s="65"/>
      <c r="M90" s="65"/>
      <c r="N90" s="146">
        <f>N147</f>
        <v>0</v>
      </c>
      <c r="O90" s="147"/>
      <c r="P90" s="147"/>
      <c r="Q90" s="147"/>
      <c r="R90" s="67"/>
    </row>
    <row r="91" spans="2:47" s="3" customFormat="1" ht="19.899999999999999" customHeight="1" x14ac:dyDescent="0.3">
      <c r="B91" s="64"/>
      <c r="C91" s="65"/>
      <c r="D91" s="66" t="s">
        <v>66</v>
      </c>
      <c r="E91" s="65"/>
      <c r="F91" s="65"/>
      <c r="G91" s="65"/>
      <c r="H91" s="65"/>
      <c r="I91" s="65"/>
      <c r="J91" s="65"/>
      <c r="K91" s="65"/>
      <c r="L91" s="65"/>
      <c r="M91" s="65"/>
      <c r="N91" s="146">
        <f>N155</f>
        <v>0</v>
      </c>
      <c r="O91" s="147"/>
      <c r="P91" s="147"/>
      <c r="Q91" s="147"/>
      <c r="R91" s="67"/>
    </row>
    <row r="92" spans="2:47" s="3" customFormat="1" ht="19.899999999999999" customHeight="1" x14ac:dyDescent="0.3">
      <c r="B92" s="64"/>
      <c r="C92" s="65"/>
      <c r="D92" s="66" t="s">
        <v>67</v>
      </c>
      <c r="E92" s="65"/>
      <c r="F92" s="65"/>
      <c r="G92" s="65"/>
      <c r="H92" s="65"/>
      <c r="I92" s="65"/>
      <c r="J92" s="65"/>
      <c r="K92" s="65"/>
      <c r="L92" s="65"/>
      <c r="M92" s="65"/>
      <c r="N92" s="146">
        <f>N174</f>
        <v>0</v>
      </c>
      <c r="O92" s="147"/>
      <c r="P92" s="147"/>
      <c r="Q92" s="147"/>
      <c r="R92" s="67"/>
    </row>
    <row r="93" spans="2:47" s="3" customFormat="1" ht="19.899999999999999" customHeight="1" x14ac:dyDescent="0.3">
      <c r="B93" s="64"/>
      <c r="C93" s="65"/>
      <c r="D93" s="66" t="s">
        <v>68</v>
      </c>
      <c r="E93" s="65"/>
      <c r="F93" s="65"/>
      <c r="G93" s="65"/>
      <c r="H93" s="65"/>
      <c r="I93" s="65"/>
      <c r="J93" s="65"/>
      <c r="K93" s="65"/>
      <c r="L93" s="65"/>
      <c r="M93" s="65"/>
      <c r="N93" s="146">
        <f>N208</f>
        <v>0</v>
      </c>
      <c r="O93" s="147"/>
      <c r="P93" s="147"/>
      <c r="Q93" s="147"/>
      <c r="R93" s="67"/>
    </row>
    <row r="94" spans="2:47" s="3" customFormat="1" ht="19.899999999999999" customHeight="1" x14ac:dyDescent="0.3">
      <c r="B94" s="64"/>
      <c r="C94" s="65"/>
      <c r="D94" s="66" t="s">
        <v>69</v>
      </c>
      <c r="E94" s="65"/>
      <c r="F94" s="65"/>
      <c r="G94" s="65"/>
      <c r="H94" s="65"/>
      <c r="I94" s="65"/>
      <c r="J94" s="65"/>
      <c r="K94" s="65"/>
      <c r="L94" s="65"/>
      <c r="M94" s="65"/>
      <c r="N94" s="146">
        <f>N221</f>
        <v>0</v>
      </c>
      <c r="O94" s="147"/>
      <c r="P94" s="147"/>
      <c r="Q94" s="147"/>
      <c r="R94" s="67"/>
    </row>
    <row r="95" spans="2:47" s="2" customFormat="1" ht="24.95" customHeight="1" x14ac:dyDescent="0.3">
      <c r="B95" s="60"/>
      <c r="C95" s="61"/>
      <c r="D95" s="62" t="s">
        <v>70</v>
      </c>
      <c r="E95" s="61"/>
      <c r="F95" s="61"/>
      <c r="G95" s="61"/>
      <c r="H95" s="61"/>
      <c r="I95" s="61"/>
      <c r="J95" s="61"/>
      <c r="K95" s="61"/>
      <c r="L95" s="61"/>
      <c r="M95" s="61"/>
      <c r="N95" s="130">
        <f>N223</f>
        <v>0</v>
      </c>
      <c r="O95" s="155"/>
      <c r="P95" s="155"/>
      <c r="Q95" s="155"/>
      <c r="R95" s="63"/>
    </row>
    <row r="96" spans="2:47" s="3" customFormat="1" ht="19.899999999999999" customHeight="1" x14ac:dyDescent="0.3">
      <c r="B96" s="64"/>
      <c r="C96" s="65"/>
      <c r="D96" s="66" t="s">
        <v>71</v>
      </c>
      <c r="E96" s="65"/>
      <c r="F96" s="65"/>
      <c r="G96" s="65"/>
      <c r="H96" s="65"/>
      <c r="I96" s="65"/>
      <c r="J96" s="65"/>
      <c r="K96" s="65"/>
      <c r="L96" s="65"/>
      <c r="M96" s="65"/>
      <c r="N96" s="146">
        <f>N224</f>
        <v>0</v>
      </c>
      <c r="O96" s="147"/>
      <c r="P96" s="147"/>
      <c r="Q96" s="147"/>
      <c r="R96" s="67"/>
    </row>
    <row r="97" spans="2:65" s="3" customFormat="1" ht="19.899999999999999" customHeight="1" x14ac:dyDescent="0.3">
      <c r="B97" s="64"/>
      <c r="C97" s="65"/>
      <c r="D97" s="66" t="s">
        <v>72</v>
      </c>
      <c r="E97" s="65"/>
      <c r="F97" s="65"/>
      <c r="G97" s="65"/>
      <c r="H97" s="65"/>
      <c r="I97" s="65"/>
      <c r="J97" s="65"/>
      <c r="K97" s="65"/>
      <c r="L97" s="65"/>
      <c r="M97" s="65"/>
      <c r="N97" s="146">
        <f>N234</f>
        <v>0</v>
      </c>
      <c r="O97" s="147"/>
      <c r="P97" s="147"/>
      <c r="Q97" s="147"/>
      <c r="R97" s="67"/>
    </row>
    <row r="98" spans="2:65" s="3" customFormat="1" ht="19.899999999999999" customHeight="1" x14ac:dyDescent="0.3">
      <c r="B98" s="64"/>
      <c r="C98" s="65"/>
      <c r="D98" s="66" t="s">
        <v>73</v>
      </c>
      <c r="E98" s="65"/>
      <c r="F98" s="65"/>
      <c r="G98" s="65"/>
      <c r="H98" s="65"/>
      <c r="I98" s="65"/>
      <c r="J98" s="65"/>
      <c r="K98" s="65"/>
      <c r="L98" s="65"/>
      <c r="M98" s="65"/>
      <c r="N98" s="146">
        <f>N249</f>
        <v>0</v>
      </c>
      <c r="O98" s="147"/>
      <c r="P98" s="147"/>
      <c r="Q98" s="147"/>
      <c r="R98" s="67"/>
    </row>
    <row r="99" spans="2:65" s="3" customFormat="1" ht="19.899999999999999" customHeight="1" x14ac:dyDescent="0.3">
      <c r="B99" s="64"/>
      <c r="C99" s="65"/>
      <c r="D99" s="66" t="s">
        <v>74</v>
      </c>
      <c r="E99" s="65"/>
      <c r="F99" s="65"/>
      <c r="G99" s="65"/>
      <c r="H99" s="65"/>
      <c r="I99" s="65"/>
      <c r="J99" s="65"/>
      <c r="K99" s="65"/>
      <c r="L99" s="65"/>
      <c r="M99" s="65"/>
      <c r="N99" s="146">
        <f>N264</f>
        <v>0</v>
      </c>
      <c r="O99" s="147"/>
      <c r="P99" s="147"/>
      <c r="Q99" s="147"/>
      <c r="R99" s="67"/>
    </row>
    <row r="100" spans="2:65" s="3" customFormat="1" ht="19.899999999999999" customHeight="1" x14ac:dyDescent="0.3">
      <c r="B100" s="64"/>
      <c r="C100" s="65"/>
      <c r="D100" s="66" t="s">
        <v>75</v>
      </c>
      <c r="E100" s="65"/>
      <c r="F100" s="65"/>
      <c r="G100" s="65"/>
      <c r="H100" s="65"/>
      <c r="I100" s="65"/>
      <c r="J100" s="65"/>
      <c r="K100" s="65"/>
      <c r="L100" s="65"/>
      <c r="M100" s="65"/>
      <c r="N100" s="146">
        <f>N271</f>
        <v>0</v>
      </c>
      <c r="O100" s="147"/>
      <c r="P100" s="147"/>
      <c r="Q100" s="147"/>
      <c r="R100" s="67"/>
    </row>
    <row r="101" spans="2:65" s="1" customFormat="1" ht="21.75" customHeight="1" x14ac:dyDescent="0.3">
      <c r="B101" s="22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4"/>
    </row>
    <row r="102" spans="2:65" s="1" customFormat="1" ht="29.25" customHeight="1" x14ac:dyDescent="0.3">
      <c r="B102" s="22"/>
      <c r="C102" s="59" t="s">
        <v>76</v>
      </c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148">
        <f>ROUND(N103,2)</f>
        <v>0</v>
      </c>
      <c r="O102" s="149"/>
      <c r="P102" s="149"/>
      <c r="Q102" s="149"/>
      <c r="R102" s="24"/>
      <c r="T102" s="68"/>
      <c r="U102" s="69" t="s">
        <v>29</v>
      </c>
    </row>
    <row r="103" spans="2:65" s="1" customFormat="1" ht="18" customHeight="1" x14ac:dyDescent="0.3">
      <c r="B103" s="70"/>
      <c r="C103" s="71"/>
      <c r="D103" s="119" t="s">
        <v>441</v>
      </c>
      <c r="E103" s="119"/>
      <c r="F103" s="119"/>
      <c r="G103" s="119"/>
      <c r="H103" s="119"/>
      <c r="I103" s="71"/>
      <c r="J103" s="71"/>
      <c r="K103" s="71"/>
      <c r="L103" s="71"/>
      <c r="M103" s="71"/>
      <c r="N103" s="150"/>
      <c r="O103" s="150"/>
      <c r="P103" s="150"/>
      <c r="Q103" s="150"/>
      <c r="R103" s="72"/>
      <c r="S103" s="71"/>
      <c r="T103" s="73"/>
      <c r="U103" s="74" t="s">
        <v>30</v>
      </c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6" t="s">
        <v>77</v>
      </c>
      <c r="AZ103" s="75"/>
      <c r="BA103" s="75"/>
      <c r="BB103" s="75"/>
      <c r="BC103" s="75"/>
      <c r="BD103" s="75"/>
      <c r="BE103" s="77">
        <f>IF(U103="základní",N103,0)</f>
        <v>0</v>
      </c>
      <c r="BF103" s="77">
        <f>IF(U103="snížená",N103,0)</f>
        <v>0</v>
      </c>
      <c r="BG103" s="77">
        <f>IF(U103="zákl. přenesená",N103,0)</f>
        <v>0</v>
      </c>
      <c r="BH103" s="77">
        <f>IF(U103="sníž. přenesená",N103,0)</f>
        <v>0</v>
      </c>
      <c r="BI103" s="77">
        <f>IF(U103="nulová",N103,0)</f>
        <v>0</v>
      </c>
      <c r="BJ103" s="76" t="s">
        <v>6</v>
      </c>
      <c r="BK103" s="75"/>
      <c r="BL103" s="75"/>
      <c r="BM103" s="75"/>
    </row>
    <row r="104" spans="2:65" s="1" customFormat="1" ht="18" customHeight="1" x14ac:dyDescent="0.3"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4"/>
    </row>
    <row r="105" spans="2:65" s="1" customFormat="1" ht="29.25" customHeight="1" x14ac:dyDescent="0.3">
      <c r="B105" s="22"/>
      <c r="C105" s="50" t="s">
        <v>49</v>
      </c>
      <c r="D105" s="51"/>
      <c r="E105" s="51"/>
      <c r="F105" s="51"/>
      <c r="G105" s="51"/>
      <c r="H105" s="51"/>
      <c r="I105" s="51"/>
      <c r="J105" s="51"/>
      <c r="K105" s="51"/>
      <c r="L105" s="151">
        <f>ROUND(SUM(N87+N102),2)</f>
        <v>0</v>
      </c>
      <c r="M105" s="151"/>
      <c r="N105" s="151"/>
      <c r="O105" s="151"/>
      <c r="P105" s="151"/>
      <c r="Q105" s="151"/>
      <c r="R105" s="24"/>
    </row>
    <row r="106" spans="2:65" s="1" customFormat="1" ht="6.95" customHeight="1" x14ac:dyDescent="0.3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10" spans="2:65" s="1" customFormat="1" ht="6.95" customHeight="1" x14ac:dyDescent="0.3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2"/>
    </row>
    <row r="111" spans="2:65" s="1" customFormat="1" ht="36.950000000000003" customHeight="1" x14ac:dyDescent="0.3">
      <c r="B111" s="22"/>
      <c r="C111" s="152" t="s">
        <v>78</v>
      </c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24"/>
    </row>
    <row r="112" spans="2:65" s="1" customFormat="1" ht="6.95" customHeight="1" x14ac:dyDescent="0.3">
      <c r="B112" s="22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4"/>
    </row>
    <row r="113" spans="2:65" s="1" customFormat="1" ht="36.950000000000003" customHeight="1" x14ac:dyDescent="0.3">
      <c r="B113" s="22"/>
      <c r="C113" s="43" t="s">
        <v>9</v>
      </c>
      <c r="D113" s="23"/>
      <c r="E113" s="23"/>
      <c r="F113" s="154" t="str">
        <f>F6</f>
        <v>Základní škola Blatenská Horažďovice - oprava zdi a zahradního domku</v>
      </c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23"/>
      <c r="R113" s="24"/>
    </row>
    <row r="114" spans="2:65" s="1" customFormat="1" ht="6.95" customHeight="1" x14ac:dyDescent="0.3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4"/>
    </row>
    <row r="115" spans="2:65" s="1" customFormat="1" ht="18" customHeight="1" x14ac:dyDescent="0.3">
      <c r="B115" s="22"/>
      <c r="C115" s="21" t="s">
        <v>13</v>
      </c>
      <c r="D115" s="23"/>
      <c r="E115" s="23"/>
      <c r="F115" s="19" t="str">
        <f>F8</f>
        <v>Horažďovice</v>
      </c>
      <c r="G115" s="23"/>
      <c r="H115" s="23"/>
      <c r="I115" s="23"/>
      <c r="J115" s="23"/>
      <c r="K115" s="21" t="s">
        <v>15</v>
      </c>
      <c r="L115" s="23"/>
      <c r="M115" s="141"/>
      <c r="N115" s="141"/>
      <c r="O115" s="141"/>
      <c r="P115" s="141"/>
      <c r="Q115" s="23"/>
      <c r="R115" s="24"/>
    </row>
    <row r="116" spans="2:65" s="1" customFormat="1" ht="6.95" customHeight="1" x14ac:dyDescent="0.3"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4"/>
    </row>
    <row r="117" spans="2:65" s="1" customFormat="1" ht="15" x14ac:dyDescent="0.3">
      <c r="B117" s="22"/>
      <c r="C117" s="21" t="s">
        <v>16</v>
      </c>
      <c r="D117" s="23"/>
      <c r="E117" s="23"/>
      <c r="F117" s="19" t="str">
        <f>E11</f>
        <v>Město Horažďovice</v>
      </c>
      <c r="G117" s="23"/>
      <c r="H117" s="23"/>
      <c r="I117" s="23"/>
      <c r="J117" s="23"/>
      <c r="K117" s="21" t="s">
        <v>23</v>
      </c>
      <c r="L117" s="23"/>
      <c r="M117" s="142"/>
      <c r="N117" s="142"/>
      <c r="O117" s="142"/>
      <c r="P117" s="142"/>
      <c r="Q117" s="142"/>
      <c r="R117" s="24"/>
    </row>
    <row r="118" spans="2:65" s="1" customFormat="1" ht="14.45" customHeight="1" x14ac:dyDescent="0.3">
      <c r="B118" s="22"/>
      <c r="C118" s="21" t="s">
        <v>20</v>
      </c>
      <c r="D118" s="23"/>
      <c r="E118" s="23"/>
      <c r="F118" s="19" t="str">
        <f>IF(E14="","",E14)</f>
        <v>bude určen výběrovým řízením</v>
      </c>
      <c r="G118" s="23"/>
      <c r="H118" s="23"/>
      <c r="I118" s="23"/>
      <c r="J118" s="23"/>
      <c r="K118" s="21" t="s">
        <v>25</v>
      </c>
      <c r="L118" s="23"/>
      <c r="M118" s="142"/>
      <c r="N118" s="142"/>
      <c r="O118" s="142"/>
      <c r="P118" s="142"/>
      <c r="Q118" s="142"/>
      <c r="R118" s="24"/>
    </row>
    <row r="119" spans="2:65" s="1" customFormat="1" ht="10.35" customHeight="1" x14ac:dyDescent="0.3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4"/>
    </row>
    <row r="120" spans="2:65" s="4" customFormat="1" ht="29.25" customHeight="1" x14ac:dyDescent="0.3">
      <c r="B120" s="78"/>
      <c r="C120" s="79" t="s">
        <v>79</v>
      </c>
      <c r="D120" s="80" t="s">
        <v>80</v>
      </c>
      <c r="E120" s="80" t="s">
        <v>45</v>
      </c>
      <c r="F120" s="143" t="s">
        <v>81</v>
      </c>
      <c r="G120" s="143"/>
      <c r="H120" s="143"/>
      <c r="I120" s="143"/>
      <c r="J120" s="80" t="s">
        <v>82</v>
      </c>
      <c r="K120" s="80" t="s">
        <v>83</v>
      </c>
      <c r="L120" s="144" t="s">
        <v>84</v>
      </c>
      <c r="M120" s="144"/>
      <c r="N120" s="143" t="s">
        <v>60</v>
      </c>
      <c r="O120" s="143"/>
      <c r="P120" s="143"/>
      <c r="Q120" s="145"/>
      <c r="R120" s="81"/>
      <c r="T120" s="45" t="s">
        <v>85</v>
      </c>
      <c r="U120" s="46" t="s">
        <v>29</v>
      </c>
      <c r="V120" s="46" t="s">
        <v>86</v>
      </c>
      <c r="W120" s="46" t="s">
        <v>87</v>
      </c>
      <c r="X120" s="46" t="s">
        <v>88</v>
      </c>
      <c r="Y120" s="46" t="s">
        <v>89</v>
      </c>
      <c r="Z120" s="46" t="s">
        <v>90</v>
      </c>
      <c r="AA120" s="47" t="s">
        <v>91</v>
      </c>
    </row>
    <row r="121" spans="2:65" s="1" customFormat="1" ht="29.25" customHeight="1" x14ac:dyDescent="0.35">
      <c r="B121" s="22"/>
      <c r="C121" s="49" t="s">
        <v>57</v>
      </c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127">
        <f>BK121</f>
        <v>0</v>
      </c>
      <c r="O121" s="128"/>
      <c r="P121" s="128"/>
      <c r="Q121" s="128"/>
      <c r="R121" s="24"/>
      <c r="T121" s="48"/>
      <c r="U121" s="29"/>
      <c r="V121" s="29"/>
      <c r="W121" s="82">
        <f>W122+W223</f>
        <v>736.22724499999981</v>
      </c>
      <c r="X121" s="29"/>
      <c r="Y121" s="82">
        <f>Y122+Y223</f>
        <v>36.3309997</v>
      </c>
      <c r="Z121" s="29"/>
      <c r="AA121" s="83">
        <f>AA122+AA223</f>
        <v>42.467296000000005</v>
      </c>
      <c r="AT121" s="11" t="s">
        <v>46</v>
      </c>
      <c r="AU121" s="11" t="s">
        <v>62</v>
      </c>
      <c r="BK121" s="84">
        <f>BK122+BK223</f>
        <v>0</v>
      </c>
    </row>
    <row r="122" spans="2:65" s="5" customFormat="1" ht="37.35" customHeight="1" x14ac:dyDescent="0.35">
      <c r="B122" s="85"/>
      <c r="C122" s="86"/>
      <c r="D122" s="87" t="s">
        <v>63</v>
      </c>
      <c r="E122" s="87"/>
      <c r="F122" s="87"/>
      <c r="G122" s="87"/>
      <c r="H122" s="87"/>
      <c r="I122" s="87"/>
      <c r="J122" s="87"/>
      <c r="K122" s="87"/>
      <c r="L122" s="87"/>
      <c r="M122" s="87"/>
      <c r="N122" s="129">
        <f>BK122</f>
        <v>0</v>
      </c>
      <c r="O122" s="130"/>
      <c r="P122" s="130"/>
      <c r="Q122" s="130"/>
      <c r="R122" s="88"/>
      <c r="T122" s="89"/>
      <c r="U122" s="86"/>
      <c r="V122" s="86"/>
      <c r="W122" s="90">
        <f>W123+W147+W155+W174+W208+W221</f>
        <v>543.47887199999991</v>
      </c>
      <c r="X122" s="86"/>
      <c r="Y122" s="90">
        <f>Y123+Y147+Y155+Y174+Y208+Y221</f>
        <v>33.423178749999998</v>
      </c>
      <c r="Z122" s="86"/>
      <c r="AA122" s="91">
        <f>AA123+AA147+AA155+AA174+AA208+AA221</f>
        <v>36.472769000000007</v>
      </c>
      <c r="AR122" s="92" t="s">
        <v>6</v>
      </c>
      <c r="AT122" s="93" t="s">
        <v>46</v>
      </c>
      <c r="AU122" s="93" t="s">
        <v>47</v>
      </c>
      <c r="AY122" s="92" t="s">
        <v>92</v>
      </c>
      <c r="BK122" s="94">
        <f>BK123+BK147+BK155+BK174+BK208+BK221</f>
        <v>0</v>
      </c>
    </row>
    <row r="123" spans="2:65" s="5" customFormat="1" ht="19.899999999999999" customHeight="1" x14ac:dyDescent="0.3">
      <c r="B123" s="85"/>
      <c r="C123" s="86"/>
      <c r="D123" s="95" t="s">
        <v>64</v>
      </c>
      <c r="E123" s="95"/>
      <c r="F123" s="95"/>
      <c r="G123" s="95"/>
      <c r="H123" s="95"/>
      <c r="I123" s="95"/>
      <c r="J123" s="95"/>
      <c r="K123" s="95"/>
      <c r="L123" s="95"/>
      <c r="M123" s="95"/>
      <c r="N123" s="131">
        <f>BK123</f>
        <v>0</v>
      </c>
      <c r="O123" s="132"/>
      <c r="P123" s="132"/>
      <c r="Q123" s="132"/>
      <c r="R123" s="88"/>
      <c r="T123" s="89"/>
      <c r="U123" s="86"/>
      <c r="V123" s="86"/>
      <c r="W123" s="90">
        <f>SUM(W124:W146)</f>
        <v>89.272460999999993</v>
      </c>
      <c r="X123" s="86"/>
      <c r="Y123" s="90">
        <f>SUM(Y124:Y146)</f>
        <v>21.664548999999997</v>
      </c>
      <c r="Z123" s="86"/>
      <c r="AA123" s="91">
        <f>SUM(AA124:AA146)</f>
        <v>0</v>
      </c>
      <c r="AR123" s="92" t="s">
        <v>6</v>
      </c>
      <c r="AT123" s="93" t="s">
        <v>46</v>
      </c>
      <c r="AU123" s="93" t="s">
        <v>6</v>
      </c>
      <c r="AY123" s="92" t="s">
        <v>92</v>
      </c>
      <c r="BK123" s="94">
        <f>SUM(BK124:BK146)</f>
        <v>0</v>
      </c>
    </row>
    <row r="124" spans="2:65" s="1" customFormat="1" ht="31.5" customHeight="1" x14ac:dyDescent="0.3">
      <c r="B124" s="70"/>
      <c r="C124" s="96" t="s">
        <v>6</v>
      </c>
      <c r="D124" s="96" t="s">
        <v>93</v>
      </c>
      <c r="E124" s="97" t="s">
        <v>94</v>
      </c>
      <c r="F124" s="125" t="s">
        <v>95</v>
      </c>
      <c r="G124" s="125"/>
      <c r="H124" s="125"/>
      <c r="I124" s="125"/>
      <c r="J124" s="98" t="s">
        <v>96</v>
      </c>
      <c r="K124" s="99">
        <v>0.79100000000000004</v>
      </c>
      <c r="L124" s="126"/>
      <c r="M124" s="126"/>
      <c r="N124" s="126">
        <f>ROUND(L124*K124,0)</f>
        <v>0</v>
      </c>
      <c r="O124" s="126"/>
      <c r="P124" s="126"/>
      <c r="Q124" s="126"/>
      <c r="R124" s="72"/>
      <c r="T124" s="100" t="s">
        <v>1</v>
      </c>
      <c r="U124" s="27" t="s">
        <v>30</v>
      </c>
      <c r="V124" s="101">
        <v>0.36799999999999999</v>
      </c>
      <c r="W124" s="101">
        <f>V124*K124</f>
        <v>0.29108800000000001</v>
      </c>
      <c r="X124" s="101">
        <v>0</v>
      </c>
      <c r="Y124" s="101">
        <f>X124*K124</f>
        <v>0</v>
      </c>
      <c r="Z124" s="101">
        <v>0</v>
      </c>
      <c r="AA124" s="102">
        <f>Z124*K124</f>
        <v>0</v>
      </c>
      <c r="AR124" s="11" t="s">
        <v>97</v>
      </c>
      <c r="AT124" s="11" t="s">
        <v>93</v>
      </c>
      <c r="AU124" s="11" t="s">
        <v>55</v>
      </c>
      <c r="AY124" s="11" t="s">
        <v>92</v>
      </c>
      <c r="BE124" s="103">
        <f>IF(U124="základní",N124,0)</f>
        <v>0</v>
      </c>
      <c r="BF124" s="103">
        <f>IF(U124="snížená",N124,0)</f>
        <v>0</v>
      </c>
      <c r="BG124" s="103">
        <f>IF(U124="zákl. přenesená",N124,0)</f>
        <v>0</v>
      </c>
      <c r="BH124" s="103">
        <f>IF(U124="sníž. přenesená",N124,0)</f>
        <v>0</v>
      </c>
      <c r="BI124" s="103">
        <f>IF(U124="nulová",N124,0)</f>
        <v>0</v>
      </c>
      <c r="BJ124" s="11" t="s">
        <v>6</v>
      </c>
      <c r="BK124" s="103">
        <f>ROUND(L124*K124,0)</f>
        <v>0</v>
      </c>
      <c r="BL124" s="11" t="s">
        <v>97</v>
      </c>
      <c r="BM124" s="11" t="s">
        <v>98</v>
      </c>
    </row>
    <row r="125" spans="2:65" s="6" customFormat="1" ht="22.5" customHeight="1" x14ac:dyDescent="0.3">
      <c r="B125" s="104"/>
      <c r="C125" s="105"/>
      <c r="D125" s="105"/>
      <c r="E125" s="106" t="s">
        <v>1</v>
      </c>
      <c r="F125" s="123" t="s">
        <v>99</v>
      </c>
      <c r="G125" s="124"/>
      <c r="H125" s="124"/>
      <c r="I125" s="124"/>
      <c r="J125" s="105"/>
      <c r="K125" s="107">
        <v>0.79100000000000004</v>
      </c>
      <c r="L125" s="105"/>
      <c r="M125" s="105"/>
      <c r="N125" s="105"/>
      <c r="O125" s="105"/>
      <c r="P125" s="105"/>
      <c r="Q125" s="105"/>
      <c r="R125" s="108"/>
      <c r="T125" s="109"/>
      <c r="U125" s="105"/>
      <c r="V125" s="105"/>
      <c r="W125" s="105"/>
      <c r="X125" s="105"/>
      <c r="Y125" s="105"/>
      <c r="Z125" s="105"/>
      <c r="AA125" s="110"/>
      <c r="AT125" s="111" t="s">
        <v>100</v>
      </c>
      <c r="AU125" s="111" t="s">
        <v>55</v>
      </c>
      <c r="AV125" s="6" t="s">
        <v>55</v>
      </c>
      <c r="AW125" s="6" t="s">
        <v>22</v>
      </c>
      <c r="AX125" s="6" t="s">
        <v>47</v>
      </c>
      <c r="AY125" s="111" t="s">
        <v>92</v>
      </c>
    </row>
    <row r="126" spans="2:65" s="1" customFormat="1" ht="31.5" customHeight="1" x14ac:dyDescent="0.3">
      <c r="B126" s="70"/>
      <c r="C126" s="96" t="s">
        <v>55</v>
      </c>
      <c r="D126" s="96" t="s">
        <v>93</v>
      </c>
      <c r="E126" s="97" t="s">
        <v>101</v>
      </c>
      <c r="F126" s="125" t="s">
        <v>102</v>
      </c>
      <c r="G126" s="125"/>
      <c r="H126" s="125"/>
      <c r="I126" s="125"/>
      <c r="J126" s="98" t="s">
        <v>96</v>
      </c>
      <c r="K126" s="99">
        <v>20.437000000000001</v>
      </c>
      <c r="L126" s="126"/>
      <c r="M126" s="126"/>
      <c r="N126" s="126">
        <f>ROUND(L126*K126,0)</f>
        <v>0</v>
      </c>
      <c r="O126" s="126"/>
      <c r="P126" s="126"/>
      <c r="Q126" s="126"/>
      <c r="R126" s="72"/>
      <c r="T126" s="100" t="s">
        <v>1</v>
      </c>
      <c r="U126" s="27" t="s">
        <v>30</v>
      </c>
      <c r="V126" s="101">
        <v>0.35299999999999998</v>
      </c>
      <c r="W126" s="101">
        <f>V126*K126</f>
        <v>7.2142609999999996</v>
      </c>
      <c r="X126" s="101">
        <v>0</v>
      </c>
      <c r="Y126" s="101">
        <f>X126*K126</f>
        <v>0</v>
      </c>
      <c r="Z126" s="101">
        <v>0</v>
      </c>
      <c r="AA126" s="102">
        <f>Z126*K126</f>
        <v>0</v>
      </c>
      <c r="AR126" s="11" t="s">
        <v>97</v>
      </c>
      <c r="AT126" s="11" t="s">
        <v>93</v>
      </c>
      <c r="AU126" s="11" t="s">
        <v>55</v>
      </c>
      <c r="AY126" s="11" t="s">
        <v>92</v>
      </c>
      <c r="BE126" s="103">
        <f>IF(U126="základní",N126,0)</f>
        <v>0</v>
      </c>
      <c r="BF126" s="103">
        <f>IF(U126="snížená",N126,0)</f>
        <v>0</v>
      </c>
      <c r="BG126" s="103">
        <f>IF(U126="zákl. přenesená",N126,0)</f>
        <v>0</v>
      </c>
      <c r="BH126" s="103">
        <f>IF(U126="sníž. přenesená",N126,0)</f>
        <v>0</v>
      </c>
      <c r="BI126" s="103">
        <f>IF(U126="nulová",N126,0)</f>
        <v>0</v>
      </c>
      <c r="BJ126" s="11" t="s">
        <v>6</v>
      </c>
      <c r="BK126" s="103">
        <f>ROUND(L126*K126,0)</f>
        <v>0</v>
      </c>
      <c r="BL126" s="11" t="s">
        <v>97</v>
      </c>
      <c r="BM126" s="11" t="s">
        <v>103</v>
      </c>
    </row>
    <row r="127" spans="2:65" s="6" customFormat="1" ht="22.5" customHeight="1" x14ac:dyDescent="0.3">
      <c r="B127" s="104"/>
      <c r="C127" s="105"/>
      <c r="D127" s="105"/>
      <c r="E127" s="106" t="s">
        <v>1</v>
      </c>
      <c r="F127" s="123" t="s">
        <v>104</v>
      </c>
      <c r="G127" s="124"/>
      <c r="H127" s="124"/>
      <c r="I127" s="124"/>
      <c r="J127" s="105"/>
      <c r="K127" s="107">
        <v>20.437000000000001</v>
      </c>
      <c r="L127" s="105"/>
      <c r="M127" s="105"/>
      <c r="N127" s="105"/>
      <c r="O127" s="105"/>
      <c r="P127" s="105"/>
      <c r="Q127" s="105"/>
      <c r="R127" s="108"/>
      <c r="T127" s="109"/>
      <c r="U127" s="105"/>
      <c r="V127" s="105"/>
      <c r="W127" s="105"/>
      <c r="X127" s="105"/>
      <c r="Y127" s="105"/>
      <c r="Z127" s="105"/>
      <c r="AA127" s="110"/>
      <c r="AT127" s="111" t="s">
        <v>100</v>
      </c>
      <c r="AU127" s="111" t="s">
        <v>55</v>
      </c>
      <c r="AV127" s="6" t="s">
        <v>55</v>
      </c>
      <c r="AW127" s="6" t="s">
        <v>22</v>
      </c>
      <c r="AX127" s="6" t="s">
        <v>47</v>
      </c>
      <c r="AY127" s="111" t="s">
        <v>92</v>
      </c>
    </row>
    <row r="128" spans="2:65" s="1" customFormat="1" ht="31.5" customHeight="1" x14ac:dyDescent="0.3">
      <c r="B128" s="70"/>
      <c r="C128" s="96" t="s">
        <v>105</v>
      </c>
      <c r="D128" s="96" t="s">
        <v>93</v>
      </c>
      <c r="E128" s="97" t="s">
        <v>106</v>
      </c>
      <c r="F128" s="125" t="s">
        <v>107</v>
      </c>
      <c r="G128" s="125"/>
      <c r="H128" s="125"/>
      <c r="I128" s="125"/>
      <c r="J128" s="98" t="s">
        <v>96</v>
      </c>
      <c r="K128" s="99">
        <v>20.437000000000001</v>
      </c>
      <c r="L128" s="126"/>
      <c r="M128" s="126"/>
      <c r="N128" s="126">
        <f>ROUND(L128*K128,0)</f>
        <v>0</v>
      </c>
      <c r="O128" s="126"/>
      <c r="P128" s="126"/>
      <c r="Q128" s="126"/>
      <c r="R128" s="72"/>
      <c r="T128" s="100" t="s">
        <v>1</v>
      </c>
      <c r="U128" s="27" t="s">
        <v>30</v>
      </c>
      <c r="V128" s="101">
        <v>6.2E-2</v>
      </c>
      <c r="W128" s="101">
        <f>V128*K128</f>
        <v>1.2670940000000002</v>
      </c>
      <c r="X128" s="101">
        <v>0</v>
      </c>
      <c r="Y128" s="101">
        <f>X128*K128</f>
        <v>0</v>
      </c>
      <c r="Z128" s="101">
        <v>0</v>
      </c>
      <c r="AA128" s="102">
        <f>Z128*K128</f>
        <v>0</v>
      </c>
      <c r="AR128" s="11" t="s">
        <v>97</v>
      </c>
      <c r="AT128" s="11" t="s">
        <v>93</v>
      </c>
      <c r="AU128" s="11" t="s">
        <v>55</v>
      </c>
      <c r="AY128" s="11" t="s">
        <v>92</v>
      </c>
      <c r="BE128" s="103">
        <f>IF(U128="základní",N128,0)</f>
        <v>0</v>
      </c>
      <c r="BF128" s="103">
        <f>IF(U128="snížená",N128,0)</f>
        <v>0</v>
      </c>
      <c r="BG128" s="103">
        <f>IF(U128="zákl. přenesená",N128,0)</f>
        <v>0</v>
      </c>
      <c r="BH128" s="103">
        <f>IF(U128="sníž. přenesená",N128,0)</f>
        <v>0</v>
      </c>
      <c r="BI128" s="103">
        <f>IF(U128="nulová",N128,0)</f>
        <v>0</v>
      </c>
      <c r="BJ128" s="11" t="s">
        <v>6</v>
      </c>
      <c r="BK128" s="103">
        <f>ROUND(L128*K128,0)</f>
        <v>0</v>
      </c>
      <c r="BL128" s="11" t="s">
        <v>97</v>
      </c>
      <c r="BM128" s="11" t="s">
        <v>108</v>
      </c>
    </row>
    <row r="129" spans="2:65" s="6" customFormat="1" ht="22.5" customHeight="1" x14ac:dyDescent="0.3">
      <c r="B129" s="104"/>
      <c r="C129" s="105"/>
      <c r="D129" s="105"/>
      <c r="E129" s="106" t="s">
        <v>1</v>
      </c>
      <c r="F129" s="123" t="s">
        <v>104</v>
      </c>
      <c r="G129" s="124"/>
      <c r="H129" s="124"/>
      <c r="I129" s="124"/>
      <c r="J129" s="105"/>
      <c r="K129" s="107">
        <v>20.437000000000001</v>
      </c>
      <c r="L129" s="105"/>
      <c r="M129" s="105"/>
      <c r="N129" s="105"/>
      <c r="O129" s="105"/>
      <c r="P129" s="105"/>
      <c r="Q129" s="105"/>
      <c r="R129" s="108"/>
      <c r="T129" s="109"/>
      <c r="U129" s="105"/>
      <c r="V129" s="105"/>
      <c r="W129" s="105"/>
      <c r="X129" s="105"/>
      <c r="Y129" s="105"/>
      <c r="Z129" s="105"/>
      <c r="AA129" s="110"/>
      <c r="AT129" s="111" t="s">
        <v>100</v>
      </c>
      <c r="AU129" s="111" t="s">
        <v>55</v>
      </c>
      <c r="AV129" s="6" t="s">
        <v>55</v>
      </c>
      <c r="AW129" s="6" t="s">
        <v>22</v>
      </c>
      <c r="AX129" s="6" t="s">
        <v>47</v>
      </c>
      <c r="AY129" s="111" t="s">
        <v>92</v>
      </c>
    </row>
    <row r="130" spans="2:65" s="1" customFormat="1" ht="44.25" customHeight="1" x14ac:dyDescent="0.3">
      <c r="B130" s="70"/>
      <c r="C130" s="96" t="s">
        <v>97</v>
      </c>
      <c r="D130" s="96" t="s">
        <v>93</v>
      </c>
      <c r="E130" s="97" t="s">
        <v>109</v>
      </c>
      <c r="F130" s="125" t="s">
        <v>110</v>
      </c>
      <c r="G130" s="125"/>
      <c r="H130" s="125"/>
      <c r="I130" s="125"/>
      <c r="J130" s="98" t="s">
        <v>96</v>
      </c>
      <c r="K130" s="99">
        <v>21.228000000000002</v>
      </c>
      <c r="L130" s="126"/>
      <c r="M130" s="126"/>
      <c r="N130" s="126">
        <f>ROUND(L130*K130,0)</f>
        <v>0</v>
      </c>
      <c r="O130" s="126"/>
      <c r="P130" s="126"/>
      <c r="Q130" s="126"/>
      <c r="R130" s="72"/>
      <c r="T130" s="100" t="s">
        <v>1</v>
      </c>
      <c r="U130" s="27" t="s">
        <v>30</v>
      </c>
      <c r="V130" s="101">
        <v>2.2559999999999998</v>
      </c>
      <c r="W130" s="101">
        <f>V130*K130</f>
        <v>47.890368000000002</v>
      </c>
      <c r="X130" s="101">
        <v>0</v>
      </c>
      <c r="Y130" s="101">
        <f>X130*K130</f>
        <v>0</v>
      </c>
      <c r="Z130" s="101">
        <v>0</v>
      </c>
      <c r="AA130" s="102">
        <f>Z130*K130</f>
        <v>0</v>
      </c>
      <c r="AR130" s="11" t="s">
        <v>97</v>
      </c>
      <c r="AT130" s="11" t="s">
        <v>93</v>
      </c>
      <c r="AU130" s="11" t="s">
        <v>55</v>
      </c>
      <c r="AY130" s="11" t="s">
        <v>92</v>
      </c>
      <c r="BE130" s="103">
        <f>IF(U130="základní",N130,0)</f>
        <v>0</v>
      </c>
      <c r="BF130" s="103">
        <f>IF(U130="snížená",N130,0)</f>
        <v>0</v>
      </c>
      <c r="BG130" s="103">
        <f>IF(U130="zákl. přenesená",N130,0)</f>
        <v>0</v>
      </c>
      <c r="BH130" s="103">
        <f>IF(U130="sníž. přenesená",N130,0)</f>
        <v>0</v>
      </c>
      <c r="BI130" s="103">
        <f>IF(U130="nulová",N130,0)</f>
        <v>0</v>
      </c>
      <c r="BJ130" s="11" t="s">
        <v>6</v>
      </c>
      <c r="BK130" s="103">
        <f>ROUND(L130*K130,0)</f>
        <v>0</v>
      </c>
      <c r="BL130" s="11" t="s">
        <v>97</v>
      </c>
      <c r="BM130" s="11" t="s">
        <v>111</v>
      </c>
    </row>
    <row r="131" spans="2:65" s="6" customFormat="1" ht="22.5" customHeight="1" x14ac:dyDescent="0.3">
      <c r="B131" s="104"/>
      <c r="C131" s="105"/>
      <c r="D131" s="105"/>
      <c r="E131" s="106" t="s">
        <v>1</v>
      </c>
      <c r="F131" s="123" t="s">
        <v>112</v>
      </c>
      <c r="G131" s="124"/>
      <c r="H131" s="124"/>
      <c r="I131" s="124"/>
      <c r="J131" s="105"/>
      <c r="K131" s="107">
        <v>4.26</v>
      </c>
      <c r="L131" s="105"/>
      <c r="M131" s="105"/>
      <c r="N131" s="105"/>
      <c r="O131" s="105"/>
      <c r="P131" s="105"/>
      <c r="Q131" s="105"/>
      <c r="R131" s="108"/>
      <c r="T131" s="109"/>
      <c r="U131" s="105"/>
      <c r="V131" s="105"/>
      <c r="W131" s="105"/>
      <c r="X131" s="105"/>
      <c r="Y131" s="105"/>
      <c r="Z131" s="105"/>
      <c r="AA131" s="110"/>
      <c r="AT131" s="111" t="s">
        <v>100</v>
      </c>
      <c r="AU131" s="111" t="s">
        <v>55</v>
      </c>
      <c r="AV131" s="6" t="s">
        <v>55</v>
      </c>
      <c r="AW131" s="6" t="s">
        <v>22</v>
      </c>
      <c r="AX131" s="6" t="s">
        <v>47</v>
      </c>
      <c r="AY131" s="111" t="s">
        <v>92</v>
      </c>
    </row>
    <row r="132" spans="2:65" s="6" customFormat="1" ht="31.5" customHeight="1" x14ac:dyDescent="0.3">
      <c r="B132" s="104"/>
      <c r="C132" s="105"/>
      <c r="D132" s="105"/>
      <c r="E132" s="106" t="s">
        <v>1</v>
      </c>
      <c r="F132" s="137" t="s">
        <v>113</v>
      </c>
      <c r="G132" s="138"/>
      <c r="H132" s="138"/>
      <c r="I132" s="138"/>
      <c r="J132" s="105"/>
      <c r="K132" s="107">
        <v>16.968</v>
      </c>
      <c r="L132" s="105"/>
      <c r="M132" s="105"/>
      <c r="N132" s="105"/>
      <c r="O132" s="105"/>
      <c r="P132" s="105"/>
      <c r="Q132" s="105"/>
      <c r="R132" s="108"/>
      <c r="T132" s="109"/>
      <c r="U132" s="105"/>
      <c r="V132" s="105"/>
      <c r="W132" s="105"/>
      <c r="X132" s="105"/>
      <c r="Y132" s="105"/>
      <c r="Z132" s="105"/>
      <c r="AA132" s="110"/>
      <c r="AT132" s="111" t="s">
        <v>100</v>
      </c>
      <c r="AU132" s="111" t="s">
        <v>55</v>
      </c>
      <c r="AV132" s="6" t="s">
        <v>55</v>
      </c>
      <c r="AW132" s="6" t="s">
        <v>22</v>
      </c>
      <c r="AX132" s="6" t="s">
        <v>47</v>
      </c>
      <c r="AY132" s="111" t="s">
        <v>92</v>
      </c>
    </row>
    <row r="133" spans="2:65" s="1" customFormat="1" ht="31.5" customHeight="1" x14ac:dyDescent="0.3">
      <c r="B133" s="70"/>
      <c r="C133" s="96" t="s">
        <v>114</v>
      </c>
      <c r="D133" s="96" t="s">
        <v>93</v>
      </c>
      <c r="E133" s="97" t="s">
        <v>115</v>
      </c>
      <c r="F133" s="125" t="s">
        <v>116</v>
      </c>
      <c r="G133" s="125"/>
      <c r="H133" s="125"/>
      <c r="I133" s="125"/>
      <c r="J133" s="98" t="s">
        <v>117</v>
      </c>
      <c r="K133" s="99">
        <v>33.75</v>
      </c>
      <c r="L133" s="126"/>
      <c r="M133" s="126"/>
      <c r="N133" s="126">
        <f>ROUND(L133*K133,0)</f>
        <v>0</v>
      </c>
      <c r="O133" s="126"/>
      <c r="P133" s="126"/>
      <c r="Q133" s="126"/>
      <c r="R133" s="72"/>
      <c r="T133" s="100" t="s">
        <v>1</v>
      </c>
      <c r="U133" s="27" t="s">
        <v>30</v>
      </c>
      <c r="V133" s="101">
        <v>5.8000000000000003E-2</v>
      </c>
      <c r="W133" s="101">
        <f>V133*K133</f>
        <v>1.9575</v>
      </c>
      <c r="X133" s="101">
        <v>0</v>
      </c>
      <c r="Y133" s="101">
        <f>X133*K133</f>
        <v>0</v>
      </c>
      <c r="Z133" s="101">
        <v>0</v>
      </c>
      <c r="AA133" s="102">
        <f>Z133*K133</f>
        <v>0</v>
      </c>
      <c r="AR133" s="11" t="s">
        <v>97</v>
      </c>
      <c r="AT133" s="11" t="s">
        <v>93</v>
      </c>
      <c r="AU133" s="11" t="s">
        <v>55</v>
      </c>
      <c r="AY133" s="11" t="s">
        <v>92</v>
      </c>
      <c r="BE133" s="103">
        <f>IF(U133="základní",N133,0)</f>
        <v>0</v>
      </c>
      <c r="BF133" s="103">
        <f>IF(U133="snížená",N133,0)</f>
        <v>0</v>
      </c>
      <c r="BG133" s="103">
        <f>IF(U133="zákl. přenesená",N133,0)</f>
        <v>0</v>
      </c>
      <c r="BH133" s="103">
        <f>IF(U133="sníž. přenesená",N133,0)</f>
        <v>0</v>
      </c>
      <c r="BI133" s="103">
        <f>IF(U133="nulová",N133,0)</f>
        <v>0</v>
      </c>
      <c r="BJ133" s="11" t="s">
        <v>6</v>
      </c>
      <c r="BK133" s="103">
        <f>ROUND(L133*K133,0)</f>
        <v>0</v>
      </c>
      <c r="BL133" s="11" t="s">
        <v>97</v>
      </c>
      <c r="BM133" s="11" t="s">
        <v>118</v>
      </c>
    </row>
    <row r="134" spans="2:65" s="6" customFormat="1" ht="22.5" customHeight="1" x14ac:dyDescent="0.3">
      <c r="B134" s="104"/>
      <c r="C134" s="105"/>
      <c r="D134" s="105"/>
      <c r="E134" s="106" t="s">
        <v>1</v>
      </c>
      <c r="F134" s="123" t="s">
        <v>119</v>
      </c>
      <c r="G134" s="124"/>
      <c r="H134" s="124"/>
      <c r="I134" s="124"/>
      <c r="J134" s="105"/>
      <c r="K134" s="107">
        <v>33.75</v>
      </c>
      <c r="L134" s="105"/>
      <c r="M134" s="105"/>
      <c r="N134" s="105"/>
      <c r="O134" s="105"/>
      <c r="P134" s="105"/>
      <c r="Q134" s="105"/>
      <c r="R134" s="108"/>
      <c r="T134" s="109"/>
      <c r="U134" s="105"/>
      <c r="V134" s="105"/>
      <c r="W134" s="105"/>
      <c r="X134" s="105"/>
      <c r="Y134" s="105"/>
      <c r="Z134" s="105"/>
      <c r="AA134" s="110"/>
      <c r="AT134" s="111" t="s">
        <v>100</v>
      </c>
      <c r="AU134" s="111" t="s">
        <v>55</v>
      </c>
      <c r="AV134" s="6" t="s">
        <v>55</v>
      </c>
      <c r="AW134" s="6" t="s">
        <v>22</v>
      </c>
      <c r="AX134" s="6" t="s">
        <v>47</v>
      </c>
      <c r="AY134" s="111" t="s">
        <v>92</v>
      </c>
    </row>
    <row r="135" spans="2:65" s="1" customFormat="1" ht="31.5" customHeight="1" x14ac:dyDescent="0.3">
      <c r="B135" s="70"/>
      <c r="C135" s="96" t="s">
        <v>120</v>
      </c>
      <c r="D135" s="96" t="s">
        <v>93</v>
      </c>
      <c r="E135" s="97" t="s">
        <v>121</v>
      </c>
      <c r="F135" s="125" t="s">
        <v>122</v>
      </c>
      <c r="G135" s="125"/>
      <c r="H135" s="125"/>
      <c r="I135" s="125"/>
      <c r="J135" s="98" t="s">
        <v>117</v>
      </c>
      <c r="K135" s="99">
        <v>51.2</v>
      </c>
      <c r="L135" s="126"/>
      <c r="M135" s="126"/>
      <c r="N135" s="126">
        <f>ROUND(L135*K135,0)</f>
        <v>0</v>
      </c>
      <c r="O135" s="126"/>
      <c r="P135" s="126"/>
      <c r="Q135" s="126"/>
      <c r="R135" s="72"/>
      <c r="T135" s="100" t="s">
        <v>1</v>
      </c>
      <c r="U135" s="27" t="s">
        <v>30</v>
      </c>
      <c r="V135" s="101">
        <v>0.112</v>
      </c>
      <c r="W135" s="101">
        <f>V135*K135</f>
        <v>5.7344000000000008</v>
      </c>
      <c r="X135" s="101">
        <v>0</v>
      </c>
      <c r="Y135" s="101">
        <f>X135*K135</f>
        <v>0</v>
      </c>
      <c r="Z135" s="101">
        <v>0</v>
      </c>
      <c r="AA135" s="102">
        <f>Z135*K135</f>
        <v>0</v>
      </c>
      <c r="AR135" s="11" t="s">
        <v>97</v>
      </c>
      <c r="AT135" s="11" t="s">
        <v>93</v>
      </c>
      <c r="AU135" s="11" t="s">
        <v>55</v>
      </c>
      <c r="AY135" s="11" t="s">
        <v>92</v>
      </c>
      <c r="BE135" s="103">
        <f>IF(U135="základní",N135,0)</f>
        <v>0</v>
      </c>
      <c r="BF135" s="103">
        <f>IF(U135="snížená",N135,0)</f>
        <v>0</v>
      </c>
      <c r="BG135" s="103">
        <f>IF(U135="zákl. přenesená",N135,0)</f>
        <v>0</v>
      </c>
      <c r="BH135" s="103">
        <f>IF(U135="sníž. přenesená",N135,0)</f>
        <v>0</v>
      </c>
      <c r="BI135" s="103">
        <f>IF(U135="nulová",N135,0)</f>
        <v>0</v>
      </c>
      <c r="BJ135" s="11" t="s">
        <v>6</v>
      </c>
      <c r="BK135" s="103">
        <f>ROUND(L135*K135,0)</f>
        <v>0</v>
      </c>
      <c r="BL135" s="11" t="s">
        <v>97</v>
      </c>
      <c r="BM135" s="11" t="s">
        <v>123</v>
      </c>
    </row>
    <row r="136" spans="2:65" s="6" customFormat="1" ht="22.5" customHeight="1" x14ac:dyDescent="0.3">
      <c r="B136" s="104"/>
      <c r="C136" s="105"/>
      <c r="D136" s="105"/>
      <c r="E136" s="106" t="s">
        <v>1</v>
      </c>
      <c r="F136" s="123" t="s">
        <v>124</v>
      </c>
      <c r="G136" s="124"/>
      <c r="H136" s="124"/>
      <c r="I136" s="124"/>
      <c r="J136" s="105"/>
      <c r="K136" s="107">
        <v>51.2</v>
      </c>
      <c r="L136" s="105"/>
      <c r="M136" s="105"/>
      <c r="N136" s="105"/>
      <c r="O136" s="105"/>
      <c r="P136" s="105"/>
      <c r="Q136" s="105"/>
      <c r="R136" s="108"/>
      <c r="T136" s="109"/>
      <c r="U136" s="105"/>
      <c r="V136" s="105"/>
      <c r="W136" s="105"/>
      <c r="X136" s="105"/>
      <c r="Y136" s="105"/>
      <c r="Z136" s="105"/>
      <c r="AA136" s="110"/>
      <c r="AT136" s="111" t="s">
        <v>100</v>
      </c>
      <c r="AU136" s="111" t="s">
        <v>55</v>
      </c>
      <c r="AV136" s="6" t="s">
        <v>55</v>
      </c>
      <c r="AW136" s="6" t="s">
        <v>22</v>
      </c>
      <c r="AX136" s="6" t="s">
        <v>47</v>
      </c>
      <c r="AY136" s="111" t="s">
        <v>92</v>
      </c>
    </row>
    <row r="137" spans="2:65" s="1" customFormat="1" ht="22.5" customHeight="1" x14ac:dyDescent="0.3">
      <c r="B137" s="70"/>
      <c r="C137" s="112" t="s">
        <v>125</v>
      </c>
      <c r="D137" s="112" t="s">
        <v>126</v>
      </c>
      <c r="E137" s="113" t="s">
        <v>127</v>
      </c>
      <c r="F137" s="139" t="s">
        <v>128</v>
      </c>
      <c r="G137" s="139"/>
      <c r="H137" s="139"/>
      <c r="I137" s="139"/>
      <c r="J137" s="114" t="s">
        <v>129</v>
      </c>
      <c r="K137" s="115">
        <v>2.5489999999999999</v>
      </c>
      <c r="L137" s="140"/>
      <c r="M137" s="140"/>
      <c r="N137" s="140">
        <f>ROUND(L137*K137,0)</f>
        <v>0</v>
      </c>
      <c r="O137" s="126"/>
      <c r="P137" s="126"/>
      <c r="Q137" s="126"/>
      <c r="R137" s="72"/>
      <c r="T137" s="100" t="s">
        <v>1</v>
      </c>
      <c r="U137" s="27" t="s">
        <v>30</v>
      </c>
      <c r="V137" s="101">
        <v>0</v>
      </c>
      <c r="W137" s="101">
        <f>V137*K137</f>
        <v>0</v>
      </c>
      <c r="X137" s="101">
        <v>1E-3</v>
      </c>
      <c r="Y137" s="101">
        <f>X137*K137</f>
        <v>2.5490000000000001E-3</v>
      </c>
      <c r="Z137" s="101">
        <v>0</v>
      </c>
      <c r="AA137" s="102">
        <f>Z137*K137</f>
        <v>0</v>
      </c>
      <c r="AR137" s="11" t="s">
        <v>130</v>
      </c>
      <c r="AT137" s="11" t="s">
        <v>126</v>
      </c>
      <c r="AU137" s="11" t="s">
        <v>55</v>
      </c>
      <c r="AY137" s="11" t="s">
        <v>92</v>
      </c>
      <c r="BE137" s="103">
        <f>IF(U137="základní",N137,0)</f>
        <v>0</v>
      </c>
      <c r="BF137" s="103">
        <f>IF(U137="snížená",N137,0)</f>
        <v>0</v>
      </c>
      <c r="BG137" s="103">
        <f>IF(U137="zákl. přenesená",N137,0)</f>
        <v>0</v>
      </c>
      <c r="BH137" s="103">
        <f>IF(U137="sníž. přenesená",N137,0)</f>
        <v>0</v>
      </c>
      <c r="BI137" s="103">
        <f>IF(U137="nulová",N137,0)</f>
        <v>0</v>
      </c>
      <c r="BJ137" s="11" t="s">
        <v>6</v>
      </c>
      <c r="BK137" s="103">
        <f>ROUND(L137*K137,0)</f>
        <v>0</v>
      </c>
      <c r="BL137" s="11" t="s">
        <v>97</v>
      </c>
      <c r="BM137" s="11" t="s">
        <v>131</v>
      </c>
    </row>
    <row r="138" spans="2:65" s="6" customFormat="1" ht="22.5" customHeight="1" x14ac:dyDescent="0.3">
      <c r="B138" s="104"/>
      <c r="C138" s="105"/>
      <c r="D138" s="105"/>
      <c r="E138" s="106" t="s">
        <v>1</v>
      </c>
      <c r="F138" s="123" t="s">
        <v>132</v>
      </c>
      <c r="G138" s="124"/>
      <c r="H138" s="124"/>
      <c r="I138" s="124"/>
      <c r="J138" s="105"/>
      <c r="K138" s="107">
        <v>2.5489999999999999</v>
      </c>
      <c r="L138" s="105"/>
      <c r="M138" s="105"/>
      <c r="N138" s="105"/>
      <c r="O138" s="105"/>
      <c r="P138" s="105"/>
      <c r="Q138" s="105"/>
      <c r="R138" s="108"/>
      <c r="T138" s="109"/>
      <c r="U138" s="105"/>
      <c r="V138" s="105"/>
      <c r="W138" s="105"/>
      <c r="X138" s="105"/>
      <c r="Y138" s="105"/>
      <c r="Z138" s="105"/>
      <c r="AA138" s="110"/>
      <c r="AT138" s="111" t="s">
        <v>100</v>
      </c>
      <c r="AU138" s="111" t="s">
        <v>55</v>
      </c>
      <c r="AV138" s="6" t="s">
        <v>55</v>
      </c>
      <c r="AW138" s="6" t="s">
        <v>22</v>
      </c>
      <c r="AX138" s="6" t="s">
        <v>47</v>
      </c>
      <c r="AY138" s="111" t="s">
        <v>92</v>
      </c>
    </row>
    <row r="139" spans="2:65" s="1" customFormat="1" ht="31.5" customHeight="1" x14ac:dyDescent="0.3">
      <c r="B139" s="70"/>
      <c r="C139" s="96" t="s">
        <v>130</v>
      </c>
      <c r="D139" s="96" t="s">
        <v>93</v>
      </c>
      <c r="E139" s="97" t="s">
        <v>133</v>
      </c>
      <c r="F139" s="125" t="s">
        <v>134</v>
      </c>
      <c r="G139" s="125"/>
      <c r="H139" s="125"/>
      <c r="I139" s="125"/>
      <c r="J139" s="98" t="s">
        <v>117</v>
      </c>
      <c r="K139" s="99">
        <v>33.75</v>
      </c>
      <c r="L139" s="126"/>
      <c r="M139" s="126"/>
      <c r="N139" s="126">
        <f>ROUND(L139*K139,0)</f>
        <v>0</v>
      </c>
      <c r="O139" s="126"/>
      <c r="P139" s="126"/>
      <c r="Q139" s="126"/>
      <c r="R139" s="72"/>
      <c r="T139" s="100" t="s">
        <v>1</v>
      </c>
      <c r="U139" s="27" t="s">
        <v>30</v>
      </c>
      <c r="V139" s="101">
        <v>0.17699999999999999</v>
      </c>
      <c r="W139" s="101">
        <f>V139*K139</f>
        <v>5.9737499999999999</v>
      </c>
      <c r="X139" s="101">
        <v>0</v>
      </c>
      <c r="Y139" s="101">
        <f>X139*K139</f>
        <v>0</v>
      </c>
      <c r="Z139" s="101">
        <v>0</v>
      </c>
      <c r="AA139" s="102">
        <f>Z139*K139</f>
        <v>0</v>
      </c>
      <c r="AR139" s="11" t="s">
        <v>97</v>
      </c>
      <c r="AT139" s="11" t="s">
        <v>93</v>
      </c>
      <c r="AU139" s="11" t="s">
        <v>55</v>
      </c>
      <c r="AY139" s="11" t="s">
        <v>92</v>
      </c>
      <c r="BE139" s="103">
        <f>IF(U139="základní",N139,0)</f>
        <v>0</v>
      </c>
      <c r="BF139" s="103">
        <f>IF(U139="snížená",N139,0)</f>
        <v>0</v>
      </c>
      <c r="BG139" s="103">
        <f>IF(U139="zákl. přenesená",N139,0)</f>
        <v>0</v>
      </c>
      <c r="BH139" s="103">
        <f>IF(U139="sníž. přenesená",N139,0)</f>
        <v>0</v>
      </c>
      <c r="BI139" s="103">
        <f>IF(U139="nulová",N139,0)</f>
        <v>0</v>
      </c>
      <c r="BJ139" s="11" t="s">
        <v>6</v>
      </c>
      <c r="BK139" s="103">
        <f>ROUND(L139*K139,0)</f>
        <v>0</v>
      </c>
      <c r="BL139" s="11" t="s">
        <v>97</v>
      </c>
      <c r="BM139" s="11" t="s">
        <v>135</v>
      </c>
    </row>
    <row r="140" spans="2:65" s="6" customFormat="1" ht="22.5" customHeight="1" x14ac:dyDescent="0.3">
      <c r="B140" s="104"/>
      <c r="C140" s="105"/>
      <c r="D140" s="105"/>
      <c r="E140" s="106" t="s">
        <v>1</v>
      </c>
      <c r="F140" s="123" t="s">
        <v>119</v>
      </c>
      <c r="G140" s="124"/>
      <c r="H140" s="124"/>
      <c r="I140" s="124"/>
      <c r="J140" s="105"/>
      <c r="K140" s="107">
        <v>33.75</v>
      </c>
      <c r="L140" s="105"/>
      <c r="M140" s="105"/>
      <c r="N140" s="105"/>
      <c r="O140" s="105"/>
      <c r="P140" s="105"/>
      <c r="Q140" s="105"/>
      <c r="R140" s="108"/>
      <c r="T140" s="109"/>
      <c r="U140" s="105"/>
      <c r="V140" s="105"/>
      <c r="W140" s="105"/>
      <c r="X140" s="105"/>
      <c r="Y140" s="105"/>
      <c r="Z140" s="105"/>
      <c r="AA140" s="110"/>
      <c r="AT140" s="111" t="s">
        <v>100</v>
      </c>
      <c r="AU140" s="111" t="s">
        <v>55</v>
      </c>
      <c r="AV140" s="6" t="s">
        <v>55</v>
      </c>
      <c r="AW140" s="6" t="s">
        <v>22</v>
      </c>
      <c r="AX140" s="6" t="s">
        <v>47</v>
      </c>
      <c r="AY140" s="111" t="s">
        <v>92</v>
      </c>
    </row>
    <row r="141" spans="2:65" s="1" customFormat="1" ht="22.5" customHeight="1" x14ac:dyDescent="0.3">
      <c r="B141" s="70"/>
      <c r="C141" s="96" t="s">
        <v>136</v>
      </c>
      <c r="D141" s="96" t="s">
        <v>93</v>
      </c>
      <c r="E141" s="97" t="s">
        <v>137</v>
      </c>
      <c r="F141" s="125" t="s">
        <v>138</v>
      </c>
      <c r="G141" s="125"/>
      <c r="H141" s="125"/>
      <c r="I141" s="125"/>
      <c r="J141" s="98" t="s">
        <v>117</v>
      </c>
      <c r="K141" s="99">
        <v>51.2</v>
      </c>
      <c r="L141" s="126"/>
      <c r="M141" s="126"/>
      <c r="N141" s="126">
        <f>ROUND(L141*K141,0)</f>
        <v>0</v>
      </c>
      <c r="O141" s="126"/>
      <c r="P141" s="126"/>
      <c r="Q141" s="126"/>
      <c r="R141" s="72"/>
      <c r="T141" s="100" t="s">
        <v>1</v>
      </c>
      <c r="U141" s="27" t="s">
        <v>30</v>
      </c>
      <c r="V141" s="101">
        <v>0.107</v>
      </c>
      <c r="W141" s="101">
        <f>V141*K141</f>
        <v>5.4784000000000006</v>
      </c>
      <c r="X141" s="101">
        <v>0</v>
      </c>
      <c r="Y141" s="101">
        <f>X141*K141</f>
        <v>0</v>
      </c>
      <c r="Z141" s="101">
        <v>0</v>
      </c>
      <c r="AA141" s="102">
        <f>Z141*K141</f>
        <v>0</v>
      </c>
      <c r="AR141" s="11" t="s">
        <v>97</v>
      </c>
      <c r="AT141" s="11" t="s">
        <v>93</v>
      </c>
      <c r="AU141" s="11" t="s">
        <v>55</v>
      </c>
      <c r="AY141" s="11" t="s">
        <v>92</v>
      </c>
      <c r="BE141" s="103">
        <f>IF(U141="základní",N141,0)</f>
        <v>0</v>
      </c>
      <c r="BF141" s="103">
        <f>IF(U141="snížená",N141,0)</f>
        <v>0</v>
      </c>
      <c r="BG141" s="103">
        <f>IF(U141="zákl. přenesená",N141,0)</f>
        <v>0</v>
      </c>
      <c r="BH141" s="103">
        <f>IF(U141="sníž. přenesená",N141,0)</f>
        <v>0</v>
      </c>
      <c r="BI141" s="103">
        <f>IF(U141="nulová",N141,0)</f>
        <v>0</v>
      </c>
      <c r="BJ141" s="11" t="s">
        <v>6</v>
      </c>
      <c r="BK141" s="103">
        <f>ROUND(L141*K141,0)</f>
        <v>0</v>
      </c>
      <c r="BL141" s="11" t="s">
        <v>97</v>
      </c>
      <c r="BM141" s="11" t="s">
        <v>139</v>
      </c>
    </row>
    <row r="142" spans="2:65" s="6" customFormat="1" ht="22.5" customHeight="1" x14ac:dyDescent="0.3">
      <c r="B142" s="104"/>
      <c r="C142" s="105"/>
      <c r="D142" s="105"/>
      <c r="E142" s="106" t="s">
        <v>1</v>
      </c>
      <c r="F142" s="123" t="s">
        <v>124</v>
      </c>
      <c r="G142" s="124"/>
      <c r="H142" s="124"/>
      <c r="I142" s="124"/>
      <c r="J142" s="105"/>
      <c r="K142" s="107">
        <v>51.2</v>
      </c>
      <c r="L142" s="105"/>
      <c r="M142" s="105"/>
      <c r="N142" s="105"/>
      <c r="O142" s="105"/>
      <c r="P142" s="105"/>
      <c r="Q142" s="105"/>
      <c r="R142" s="108"/>
      <c r="T142" s="109"/>
      <c r="U142" s="105"/>
      <c r="V142" s="105"/>
      <c r="W142" s="105"/>
      <c r="X142" s="105"/>
      <c r="Y142" s="105"/>
      <c r="Z142" s="105"/>
      <c r="AA142" s="110"/>
      <c r="AT142" s="111" t="s">
        <v>100</v>
      </c>
      <c r="AU142" s="111" t="s">
        <v>55</v>
      </c>
      <c r="AV142" s="6" t="s">
        <v>55</v>
      </c>
      <c r="AW142" s="6" t="s">
        <v>22</v>
      </c>
      <c r="AX142" s="6" t="s">
        <v>47</v>
      </c>
      <c r="AY142" s="111" t="s">
        <v>92</v>
      </c>
    </row>
    <row r="143" spans="2:65" s="1" customFormat="1" ht="31.5" customHeight="1" x14ac:dyDescent="0.3">
      <c r="B143" s="70"/>
      <c r="C143" s="96" t="s">
        <v>140</v>
      </c>
      <c r="D143" s="96" t="s">
        <v>93</v>
      </c>
      <c r="E143" s="97" t="s">
        <v>141</v>
      </c>
      <c r="F143" s="125" t="s">
        <v>142</v>
      </c>
      <c r="G143" s="125"/>
      <c r="H143" s="125"/>
      <c r="I143" s="125"/>
      <c r="J143" s="98" t="s">
        <v>117</v>
      </c>
      <c r="K143" s="99">
        <v>51.2</v>
      </c>
      <c r="L143" s="126"/>
      <c r="M143" s="126"/>
      <c r="N143" s="126">
        <f>ROUND(L143*K143,0)</f>
        <v>0</v>
      </c>
      <c r="O143" s="126"/>
      <c r="P143" s="126"/>
      <c r="Q143" s="126"/>
      <c r="R143" s="72"/>
      <c r="T143" s="100" t="s">
        <v>1</v>
      </c>
      <c r="U143" s="27" t="s">
        <v>30</v>
      </c>
      <c r="V143" s="101">
        <v>0.26300000000000001</v>
      </c>
      <c r="W143" s="101">
        <f>V143*K143</f>
        <v>13.465600000000002</v>
      </c>
      <c r="X143" s="101">
        <v>0</v>
      </c>
      <c r="Y143" s="101">
        <f>X143*K143</f>
        <v>0</v>
      </c>
      <c r="Z143" s="101">
        <v>0</v>
      </c>
      <c r="AA143" s="102">
        <f>Z143*K143</f>
        <v>0</v>
      </c>
      <c r="AR143" s="11" t="s">
        <v>97</v>
      </c>
      <c r="AT143" s="11" t="s">
        <v>93</v>
      </c>
      <c r="AU143" s="11" t="s">
        <v>55</v>
      </c>
      <c r="AY143" s="11" t="s">
        <v>92</v>
      </c>
      <c r="BE143" s="103">
        <f>IF(U143="základní",N143,0)</f>
        <v>0</v>
      </c>
      <c r="BF143" s="103">
        <f>IF(U143="snížená",N143,0)</f>
        <v>0</v>
      </c>
      <c r="BG143" s="103">
        <f>IF(U143="zákl. přenesená",N143,0)</f>
        <v>0</v>
      </c>
      <c r="BH143" s="103">
        <f>IF(U143="sníž. přenesená",N143,0)</f>
        <v>0</v>
      </c>
      <c r="BI143" s="103">
        <f>IF(U143="nulová",N143,0)</f>
        <v>0</v>
      </c>
      <c r="BJ143" s="11" t="s">
        <v>6</v>
      </c>
      <c r="BK143" s="103">
        <f>ROUND(L143*K143,0)</f>
        <v>0</v>
      </c>
      <c r="BL143" s="11" t="s">
        <v>97</v>
      </c>
      <c r="BM143" s="11" t="s">
        <v>143</v>
      </c>
    </row>
    <row r="144" spans="2:65" s="6" customFormat="1" ht="22.5" customHeight="1" x14ac:dyDescent="0.3">
      <c r="B144" s="104"/>
      <c r="C144" s="105"/>
      <c r="D144" s="105"/>
      <c r="E144" s="106" t="s">
        <v>1</v>
      </c>
      <c r="F144" s="123" t="s">
        <v>124</v>
      </c>
      <c r="G144" s="124"/>
      <c r="H144" s="124"/>
      <c r="I144" s="124"/>
      <c r="J144" s="105"/>
      <c r="K144" s="107">
        <v>51.2</v>
      </c>
      <c r="L144" s="105"/>
      <c r="M144" s="105"/>
      <c r="N144" s="105"/>
      <c r="O144" s="105"/>
      <c r="P144" s="105"/>
      <c r="Q144" s="105"/>
      <c r="R144" s="108"/>
      <c r="T144" s="109"/>
      <c r="U144" s="105"/>
      <c r="V144" s="105"/>
      <c r="W144" s="105"/>
      <c r="X144" s="105"/>
      <c r="Y144" s="105"/>
      <c r="Z144" s="105"/>
      <c r="AA144" s="110"/>
      <c r="AT144" s="111" t="s">
        <v>100</v>
      </c>
      <c r="AU144" s="111" t="s">
        <v>55</v>
      </c>
      <c r="AV144" s="6" t="s">
        <v>55</v>
      </c>
      <c r="AW144" s="6" t="s">
        <v>22</v>
      </c>
      <c r="AX144" s="6" t="s">
        <v>47</v>
      </c>
      <c r="AY144" s="111" t="s">
        <v>92</v>
      </c>
    </row>
    <row r="145" spans="2:65" s="1" customFormat="1" ht="22.5" customHeight="1" x14ac:dyDescent="0.3">
      <c r="B145" s="70"/>
      <c r="C145" s="112" t="s">
        <v>144</v>
      </c>
      <c r="D145" s="112" t="s">
        <v>126</v>
      </c>
      <c r="E145" s="113" t="s">
        <v>145</v>
      </c>
      <c r="F145" s="139" t="s">
        <v>146</v>
      </c>
      <c r="G145" s="139"/>
      <c r="H145" s="139"/>
      <c r="I145" s="139"/>
      <c r="J145" s="114" t="s">
        <v>147</v>
      </c>
      <c r="K145" s="115">
        <v>21.661999999999999</v>
      </c>
      <c r="L145" s="140"/>
      <c r="M145" s="140"/>
      <c r="N145" s="140">
        <f>ROUND(L145*K145,0)</f>
        <v>0</v>
      </c>
      <c r="O145" s="126"/>
      <c r="P145" s="126"/>
      <c r="Q145" s="126"/>
      <c r="R145" s="72"/>
      <c r="T145" s="100" t="s">
        <v>1</v>
      </c>
      <c r="U145" s="27" t="s">
        <v>30</v>
      </c>
      <c r="V145" s="101">
        <v>0</v>
      </c>
      <c r="W145" s="101">
        <f>V145*K145</f>
        <v>0</v>
      </c>
      <c r="X145" s="101">
        <v>1</v>
      </c>
      <c r="Y145" s="101">
        <f>X145*K145</f>
        <v>21.661999999999999</v>
      </c>
      <c r="Z145" s="101">
        <v>0</v>
      </c>
      <c r="AA145" s="102">
        <f>Z145*K145</f>
        <v>0</v>
      </c>
      <c r="AR145" s="11" t="s">
        <v>130</v>
      </c>
      <c r="AT145" s="11" t="s">
        <v>126</v>
      </c>
      <c r="AU145" s="11" t="s">
        <v>55</v>
      </c>
      <c r="AY145" s="11" t="s">
        <v>92</v>
      </c>
      <c r="BE145" s="103">
        <f>IF(U145="základní",N145,0)</f>
        <v>0</v>
      </c>
      <c r="BF145" s="103">
        <f>IF(U145="snížená",N145,0)</f>
        <v>0</v>
      </c>
      <c r="BG145" s="103">
        <f>IF(U145="zákl. přenesená",N145,0)</f>
        <v>0</v>
      </c>
      <c r="BH145" s="103">
        <f>IF(U145="sníž. přenesená",N145,0)</f>
        <v>0</v>
      </c>
      <c r="BI145" s="103">
        <f>IF(U145="nulová",N145,0)</f>
        <v>0</v>
      </c>
      <c r="BJ145" s="11" t="s">
        <v>6</v>
      </c>
      <c r="BK145" s="103">
        <f>ROUND(L145*K145,0)</f>
        <v>0</v>
      </c>
      <c r="BL145" s="11" t="s">
        <v>97</v>
      </c>
      <c r="BM145" s="11" t="s">
        <v>148</v>
      </c>
    </row>
    <row r="146" spans="2:65" s="6" customFormat="1" ht="22.5" customHeight="1" x14ac:dyDescent="0.3">
      <c r="B146" s="104"/>
      <c r="C146" s="105"/>
      <c r="D146" s="105"/>
      <c r="E146" s="106" t="s">
        <v>1</v>
      </c>
      <c r="F146" s="123" t="s">
        <v>149</v>
      </c>
      <c r="G146" s="124"/>
      <c r="H146" s="124"/>
      <c r="I146" s="124"/>
      <c r="J146" s="105"/>
      <c r="K146" s="107">
        <v>21.661999999999999</v>
      </c>
      <c r="L146" s="105"/>
      <c r="M146" s="105"/>
      <c r="N146" s="105"/>
      <c r="O146" s="105"/>
      <c r="P146" s="105"/>
      <c r="Q146" s="105"/>
      <c r="R146" s="108"/>
      <c r="T146" s="109"/>
      <c r="U146" s="105"/>
      <c r="V146" s="105"/>
      <c r="W146" s="105"/>
      <c r="X146" s="105"/>
      <c r="Y146" s="105"/>
      <c r="Z146" s="105"/>
      <c r="AA146" s="110"/>
      <c r="AT146" s="111" t="s">
        <v>100</v>
      </c>
      <c r="AU146" s="111" t="s">
        <v>55</v>
      </c>
      <c r="AV146" s="6" t="s">
        <v>55</v>
      </c>
      <c r="AW146" s="6" t="s">
        <v>22</v>
      </c>
      <c r="AX146" s="6" t="s">
        <v>47</v>
      </c>
      <c r="AY146" s="111" t="s">
        <v>92</v>
      </c>
    </row>
    <row r="147" spans="2:65" s="5" customFormat="1" ht="29.85" customHeight="1" x14ac:dyDescent="0.3">
      <c r="B147" s="85"/>
      <c r="C147" s="86"/>
      <c r="D147" s="95" t="s">
        <v>65</v>
      </c>
      <c r="E147" s="95"/>
      <c r="F147" s="95"/>
      <c r="G147" s="95"/>
      <c r="H147" s="95"/>
      <c r="I147" s="95"/>
      <c r="J147" s="95"/>
      <c r="K147" s="95"/>
      <c r="L147" s="95"/>
      <c r="M147" s="95"/>
      <c r="N147" s="131">
        <f>BK147</f>
        <v>0</v>
      </c>
      <c r="O147" s="132"/>
      <c r="P147" s="132"/>
      <c r="Q147" s="132"/>
      <c r="R147" s="88"/>
      <c r="T147" s="89"/>
      <c r="U147" s="86"/>
      <c r="V147" s="86"/>
      <c r="W147" s="90">
        <f>SUM(W148:W154)</f>
        <v>24.176645999999998</v>
      </c>
      <c r="X147" s="86"/>
      <c r="Y147" s="90">
        <f>SUM(Y148:Y154)</f>
        <v>0.36142903000000004</v>
      </c>
      <c r="Z147" s="86"/>
      <c r="AA147" s="91">
        <f>SUM(AA148:AA154)</f>
        <v>0</v>
      </c>
      <c r="AR147" s="92" t="s">
        <v>6</v>
      </c>
      <c r="AT147" s="93" t="s">
        <v>46</v>
      </c>
      <c r="AU147" s="93" t="s">
        <v>6</v>
      </c>
      <c r="AY147" s="92" t="s">
        <v>92</v>
      </c>
      <c r="BK147" s="94">
        <f>SUM(BK148:BK154)</f>
        <v>0</v>
      </c>
    </row>
    <row r="148" spans="2:65" s="1" customFormat="1" ht="22.5" customHeight="1" x14ac:dyDescent="0.3">
      <c r="B148" s="70"/>
      <c r="C148" s="96" t="s">
        <v>150</v>
      </c>
      <c r="D148" s="96" t="s">
        <v>93</v>
      </c>
      <c r="E148" s="97" t="s">
        <v>151</v>
      </c>
      <c r="F148" s="125" t="s">
        <v>152</v>
      </c>
      <c r="G148" s="125"/>
      <c r="H148" s="125"/>
      <c r="I148" s="125"/>
      <c r="J148" s="98" t="s">
        <v>96</v>
      </c>
      <c r="K148" s="99">
        <v>2.4329999999999998</v>
      </c>
      <c r="L148" s="126"/>
      <c r="M148" s="126"/>
      <c r="N148" s="126">
        <f>ROUND(L148*K148,0)</f>
        <v>0</v>
      </c>
      <c r="O148" s="126"/>
      <c r="P148" s="126"/>
      <c r="Q148" s="126"/>
      <c r="R148" s="72"/>
      <c r="T148" s="100" t="s">
        <v>1</v>
      </c>
      <c r="U148" s="27" t="s">
        <v>30</v>
      </c>
      <c r="V148" s="101">
        <v>2.6869999999999998</v>
      </c>
      <c r="W148" s="101">
        <f>V148*K148</f>
        <v>6.5374709999999991</v>
      </c>
      <c r="X148" s="101">
        <v>0</v>
      </c>
      <c r="Y148" s="101">
        <f>X148*K148</f>
        <v>0</v>
      </c>
      <c r="Z148" s="101">
        <v>0</v>
      </c>
      <c r="AA148" s="102">
        <f>Z148*K148</f>
        <v>0</v>
      </c>
      <c r="AR148" s="11" t="s">
        <v>97</v>
      </c>
      <c r="AT148" s="11" t="s">
        <v>93</v>
      </c>
      <c r="AU148" s="11" t="s">
        <v>55</v>
      </c>
      <c r="AY148" s="11" t="s">
        <v>92</v>
      </c>
      <c r="BE148" s="103">
        <f>IF(U148="základní",N148,0)</f>
        <v>0</v>
      </c>
      <c r="BF148" s="103">
        <f>IF(U148="snížená",N148,0)</f>
        <v>0</v>
      </c>
      <c r="BG148" s="103">
        <f>IF(U148="zákl. přenesená",N148,0)</f>
        <v>0</v>
      </c>
      <c r="BH148" s="103">
        <f>IF(U148="sníž. přenesená",N148,0)</f>
        <v>0</v>
      </c>
      <c r="BI148" s="103">
        <f>IF(U148="nulová",N148,0)</f>
        <v>0</v>
      </c>
      <c r="BJ148" s="11" t="s">
        <v>6</v>
      </c>
      <c r="BK148" s="103">
        <f>ROUND(L148*K148,0)</f>
        <v>0</v>
      </c>
      <c r="BL148" s="11" t="s">
        <v>97</v>
      </c>
      <c r="BM148" s="11" t="s">
        <v>153</v>
      </c>
    </row>
    <row r="149" spans="2:65" s="6" customFormat="1" ht="22.5" customHeight="1" x14ac:dyDescent="0.3">
      <c r="B149" s="104"/>
      <c r="C149" s="105"/>
      <c r="D149" s="105"/>
      <c r="E149" s="106" t="s">
        <v>1</v>
      </c>
      <c r="F149" s="123" t="s">
        <v>154</v>
      </c>
      <c r="G149" s="124"/>
      <c r="H149" s="124"/>
      <c r="I149" s="124"/>
      <c r="J149" s="105"/>
      <c r="K149" s="107">
        <v>2.4329999999999998</v>
      </c>
      <c r="L149" s="105"/>
      <c r="M149" s="105"/>
      <c r="N149" s="105"/>
      <c r="O149" s="105"/>
      <c r="P149" s="105"/>
      <c r="Q149" s="105"/>
      <c r="R149" s="108"/>
      <c r="T149" s="109"/>
      <c r="U149" s="105"/>
      <c r="V149" s="105"/>
      <c r="W149" s="105"/>
      <c r="X149" s="105"/>
      <c r="Y149" s="105"/>
      <c r="Z149" s="105"/>
      <c r="AA149" s="110"/>
      <c r="AT149" s="111" t="s">
        <v>100</v>
      </c>
      <c r="AU149" s="111" t="s">
        <v>55</v>
      </c>
      <c r="AV149" s="6" t="s">
        <v>55</v>
      </c>
      <c r="AW149" s="6" t="s">
        <v>22</v>
      </c>
      <c r="AX149" s="6" t="s">
        <v>47</v>
      </c>
      <c r="AY149" s="111" t="s">
        <v>92</v>
      </c>
    </row>
    <row r="150" spans="2:65" s="1" customFormat="1" ht="31.5" customHeight="1" x14ac:dyDescent="0.3">
      <c r="B150" s="70"/>
      <c r="C150" s="96" t="s">
        <v>155</v>
      </c>
      <c r="D150" s="96" t="s">
        <v>93</v>
      </c>
      <c r="E150" s="97" t="s">
        <v>156</v>
      </c>
      <c r="F150" s="125" t="s">
        <v>157</v>
      </c>
      <c r="G150" s="125"/>
      <c r="H150" s="125"/>
      <c r="I150" s="125"/>
      <c r="J150" s="98" t="s">
        <v>117</v>
      </c>
      <c r="K150" s="99">
        <v>10.845000000000001</v>
      </c>
      <c r="L150" s="126"/>
      <c r="M150" s="126"/>
      <c r="N150" s="126">
        <f>ROUND(L150*K150,0)</f>
        <v>0</v>
      </c>
      <c r="O150" s="126"/>
      <c r="P150" s="126"/>
      <c r="Q150" s="126"/>
      <c r="R150" s="72"/>
      <c r="T150" s="100" t="s">
        <v>1</v>
      </c>
      <c r="U150" s="27" t="s">
        <v>30</v>
      </c>
      <c r="V150" s="101">
        <v>1.1599999999999999</v>
      </c>
      <c r="W150" s="101">
        <f>V150*K150</f>
        <v>12.5802</v>
      </c>
      <c r="X150" s="101">
        <v>2.5190000000000001E-2</v>
      </c>
      <c r="Y150" s="101">
        <f>X150*K150</f>
        <v>0.27318555</v>
      </c>
      <c r="Z150" s="101">
        <v>0</v>
      </c>
      <c r="AA150" s="102">
        <f>Z150*K150</f>
        <v>0</v>
      </c>
      <c r="AR150" s="11" t="s">
        <v>97</v>
      </c>
      <c r="AT150" s="11" t="s">
        <v>93</v>
      </c>
      <c r="AU150" s="11" t="s">
        <v>55</v>
      </c>
      <c r="AY150" s="11" t="s">
        <v>92</v>
      </c>
      <c r="BE150" s="103">
        <f>IF(U150="základní",N150,0)</f>
        <v>0</v>
      </c>
      <c r="BF150" s="103">
        <f>IF(U150="snížená",N150,0)</f>
        <v>0</v>
      </c>
      <c r="BG150" s="103">
        <f>IF(U150="zákl. přenesená",N150,0)</f>
        <v>0</v>
      </c>
      <c r="BH150" s="103">
        <f>IF(U150="sníž. přenesená",N150,0)</f>
        <v>0</v>
      </c>
      <c r="BI150" s="103">
        <f>IF(U150="nulová",N150,0)</f>
        <v>0</v>
      </c>
      <c r="BJ150" s="11" t="s">
        <v>6</v>
      </c>
      <c r="BK150" s="103">
        <f>ROUND(L150*K150,0)</f>
        <v>0</v>
      </c>
      <c r="BL150" s="11" t="s">
        <v>97</v>
      </c>
      <c r="BM150" s="11" t="s">
        <v>158</v>
      </c>
    </row>
    <row r="151" spans="2:65" s="6" customFormat="1" ht="31.5" customHeight="1" x14ac:dyDescent="0.3">
      <c r="B151" s="104"/>
      <c r="C151" s="105"/>
      <c r="D151" s="105"/>
      <c r="E151" s="106" t="s">
        <v>1</v>
      </c>
      <c r="F151" s="123" t="s">
        <v>159</v>
      </c>
      <c r="G151" s="124"/>
      <c r="H151" s="124"/>
      <c r="I151" s="124"/>
      <c r="J151" s="105"/>
      <c r="K151" s="107">
        <v>10.845000000000001</v>
      </c>
      <c r="L151" s="105"/>
      <c r="M151" s="105"/>
      <c r="N151" s="105"/>
      <c r="O151" s="105"/>
      <c r="P151" s="105"/>
      <c r="Q151" s="105"/>
      <c r="R151" s="108"/>
      <c r="T151" s="109"/>
      <c r="U151" s="105"/>
      <c r="V151" s="105"/>
      <c r="W151" s="105"/>
      <c r="X151" s="105"/>
      <c r="Y151" s="105"/>
      <c r="Z151" s="105"/>
      <c r="AA151" s="110"/>
      <c r="AT151" s="111" t="s">
        <v>100</v>
      </c>
      <c r="AU151" s="111" t="s">
        <v>55</v>
      </c>
      <c r="AV151" s="6" t="s">
        <v>55</v>
      </c>
      <c r="AW151" s="6" t="s">
        <v>22</v>
      </c>
      <c r="AX151" s="6" t="s">
        <v>47</v>
      </c>
      <c r="AY151" s="111" t="s">
        <v>92</v>
      </c>
    </row>
    <row r="152" spans="2:65" s="1" customFormat="1" ht="31.5" customHeight="1" x14ac:dyDescent="0.3">
      <c r="B152" s="70"/>
      <c r="C152" s="96" t="s">
        <v>160</v>
      </c>
      <c r="D152" s="96" t="s">
        <v>93</v>
      </c>
      <c r="E152" s="97" t="s">
        <v>161</v>
      </c>
      <c r="F152" s="125" t="s">
        <v>162</v>
      </c>
      <c r="G152" s="125"/>
      <c r="H152" s="125"/>
      <c r="I152" s="125"/>
      <c r="J152" s="98" t="s">
        <v>117</v>
      </c>
      <c r="K152" s="99">
        <v>10.845000000000001</v>
      </c>
      <c r="L152" s="126"/>
      <c r="M152" s="126"/>
      <c r="N152" s="126">
        <f>ROUND(L152*K152,0)</f>
        <v>0</v>
      </c>
      <c r="O152" s="126"/>
      <c r="P152" s="126"/>
      <c r="Q152" s="126"/>
      <c r="R152" s="72"/>
      <c r="T152" s="100" t="s">
        <v>1</v>
      </c>
      <c r="U152" s="27" t="s">
        <v>30</v>
      </c>
      <c r="V152" s="101">
        <v>0.33900000000000002</v>
      </c>
      <c r="W152" s="101">
        <f>V152*K152</f>
        <v>3.6764550000000003</v>
      </c>
      <c r="X152" s="101">
        <v>0</v>
      </c>
      <c r="Y152" s="101">
        <f>X152*K152</f>
        <v>0</v>
      </c>
      <c r="Z152" s="101">
        <v>0</v>
      </c>
      <c r="AA152" s="102">
        <f>Z152*K152</f>
        <v>0</v>
      </c>
      <c r="AR152" s="11" t="s">
        <v>97</v>
      </c>
      <c r="AT152" s="11" t="s">
        <v>93</v>
      </c>
      <c r="AU152" s="11" t="s">
        <v>55</v>
      </c>
      <c r="AY152" s="11" t="s">
        <v>92</v>
      </c>
      <c r="BE152" s="103">
        <f>IF(U152="základní",N152,0)</f>
        <v>0</v>
      </c>
      <c r="BF152" s="103">
        <f>IF(U152="snížená",N152,0)</f>
        <v>0</v>
      </c>
      <c r="BG152" s="103">
        <f>IF(U152="zákl. přenesená",N152,0)</f>
        <v>0</v>
      </c>
      <c r="BH152" s="103">
        <f>IF(U152="sníž. přenesená",N152,0)</f>
        <v>0</v>
      </c>
      <c r="BI152" s="103">
        <f>IF(U152="nulová",N152,0)</f>
        <v>0</v>
      </c>
      <c r="BJ152" s="11" t="s">
        <v>6</v>
      </c>
      <c r="BK152" s="103">
        <f>ROUND(L152*K152,0)</f>
        <v>0</v>
      </c>
      <c r="BL152" s="11" t="s">
        <v>97</v>
      </c>
      <c r="BM152" s="11" t="s">
        <v>163</v>
      </c>
    </row>
    <row r="153" spans="2:65" s="1" customFormat="1" ht="22.5" customHeight="1" x14ac:dyDescent="0.3">
      <c r="B153" s="70"/>
      <c r="C153" s="96" t="s">
        <v>7</v>
      </c>
      <c r="D153" s="96" t="s">
        <v>93</v>
      </c>
      <c r="E153" s="97" t="s">
        <v>164</v>
      </c>
      <c r="F153" s="125" t="s">
        <v>165</v>
      </c>
      <c r="G153" s="125"/>
      <c r="H153" s="125"/>
      <c r="I153" s="125"/>
      <c r="J153" s="98" t="s">
        <v>147</v>
      </c>
      <c r="K153" s="99">
        <v>8.2000000000000003E-2</v>
      </c>
      <c r="L153" s="126"/>
      <c r="M153" s="126"/>
      <c r="N153" s="126">
        <f>ROUND(L153*K153,0)</f>
        <v>0</v>
      </c>
      <c r="O153" s="126"/>
      <c r="P153" s="126"/>
      <c r="Q153" s="126"/>
      <c r="R153" s="72"/>
      <c r="T153" s="100" t="s">
        <v>1</v>
      </c>
      <c r="U153" s="27" t="s">
        <v>30</v>
      </c>
      <c r="V153" s="101">
        <v>16.86</v>
      </c>
      <c r="W153" s="101">
        <f>V153*K153</f>
        <v>1.38252</v>
      </c>
      <c r="X153" s="101">
        <v>1.0761400000000001</v>
      </c>
      <c r="Y153" s="101">
        <f>X153*K153</f>
        <v>8.8243480000000013E-2</v>
      </c>
      <c r="Z153" s="101">
        <v>0</v>
      </c>
      <c r="AA153" s="102">
        <f>Z153*K153</f>
        <v>0</v>
      </c>
      <c r="AR153" s="11" t="s">
        <v>97</v>
      </c>
      <c r="AT153" s="11" t="s">
        <v>93</v>
      </c>
      <c r="AU153" s="11" t="s">
        <v>55</v>
      </c>
      <c r="AY153" s="11" t="s">
        <v>92</v>
      </c>
      <c r="BE153" s="103">
        <f>IF(U153="základní",N153,0)</f>
        <v>0</v>
      </c>
      <c r="BF153" s="103">
        <f>IF(U153="snížená",N153,0)</f>
        <v>0</v>
      </c>
      <c r="BG153" s="103">
        <f>IF(U153="zákl. přenesená",N153,0)</f>
        <v>0</v>
      </c>
      <c r="BH153" s="103">
        <f>IF(U153="sníž. přenesená",N153,0)</f>
        <v>0</v>
      </c>
      <c r="BI153" s="103">
        <f>IF(U153="nulová",N153,0)</f>
        <v>0</v>
      </c>
      <c r="BJ153" s="11" t="s">
        <v>6</v>
      </c>
      <c r="BK153" s="103">
        <f>ROUND(L153*K153,0)</f>
        <v>0</v>
      </c>
      <c r="BL153" s="11" t="s">
        <v>97</v>
      </c>
      <c r="BM153" s="11" t="s">
        <v>166</v>
      </c>
    </row>
    <row r="154" spans="2:65" s="6" customFormat="1" ht="31.5" customHeight="1" x14ac:dyDescent="0.3">
      <c r="B154" s="104"/>
      <c r="C154" s="105"/>
      <c r="D154" s="105"/>
      <c r="E154" s="106" t="s">
        <v>1</v>
      </c>
      <c r="F154" s="123" t="s">
        <v>167</v>
      </c>
      <c r="G154" s="124"/>
      <c r="H154" s="124"/>
      <c r="I154" s="124"/>
      <c r="J154" s="105"/>
      <c r="K154" s="107">
        <v>8.2000000000000003E-2</v>
      </c>
      <c r="L154" s="105"/>
      <c r="M154" s="105"/>
      <c r="N154" s="105"/>
      <c r="O154" s="105"/>
      <c r="P154" s="105"/>
      <c r="Q154" s="105"/>
      <c r="R154" s="108"/>
      <c r="T154" s="109"/>
      <c r="U154" s="105"/>
      <c r="V154" s="105"/>
      <c r="W154" s="105"/>
      <c r="X154" s="105"/>
      <c r="Y154" s="105"/>
      <c r="Z154" s="105"/>
      <c r="AA154" s="110"/>
      <c r="AT154" s="111" t="s">
        <v>100</v>
      </c>
      <c r="AU154" s="111" t="s">
        <v>55</v>
      </c>
      <c r="AV154" s="6" t="s">
        <v>55</v>
      </c>
      <c r="AW154" s="6" t="s">
        <v>22</v>
      </c>
      <c r="AX154" s="6" t="s">
        <v>47</v>
      </c>
      <c r="AY154" s="111" t="s">
        <v>92</v>
      </c>
    </row>
    <row r="155" spans="2:65" s="5" customFormat="1" ht="29.85" customHeight="1" x14ac:dyDescent="0.3">
      <c r="B155" s="85"/>
      <c r="C155" s="86"/>
      <c r="D155" s="95" t="s">
        <v>66</v>
      </c>
      <c r="E155" s="95"/>
      <c r="F155" s="95"/>
      <c r="G155" s="95"/>
      <c r="H155" s="95"/>
      <c r="I155" s="95"/>
      <c r="J155" s="95"/>
      <c r="K155" s="95"/>
      <c r="L155" s="95"/>
      <c r="M155" s="95"/>
      <c r="N155" s="131">
        <f>BK155</f>
        <v>0</v>
      </c>
      <c r="O155" s="132"/>
      <c r="P155" s="132"/>
      <c r="Q155" s="132"/>
      <c r="R155" s="88"/>
      <c r="T155" s="89"/>
      <c r="U155" s="86"/>
      <c r="V155" s="86"/>
      <c r="W155" s="90">
        <f>SUM(W156:W173)</f>
        <v>107.965531</v>
      </c>
      <c r="X155" s="86"/>
      <c r="Y155" s="90">
        <f>SUM(Y156:Y173)</f>
        <v>7.5558305700000004</v>
      </c>
      <c r="Z155" s="86"/>
      <c r="AA155" s="91">
        <f>SUM(AA156:AA173)</f>
        <v>0</v>
      </c>
      <c r="AR155" s="92" t="s">
        <v>6</v>
      </c>
      <c r="AT155" s="93" t="s">
        <v>46</v>
      </c>
      <c r="AU155" s="93" t="s">
        <v>6</v>
      </c>
      <c r="AY155" s="92" t="s">
        <v>92</v>
      </c>
      <c r="BK155" s="94">
        <f>SUM(BK156:BK173)</f>
        <v>0</v>
      </c>
    </row>
    <row r="156" spans="2:65" s="1" customFormat="1" ht="31.5" customHeight="1" x14ac:dyDescent="0.3">
      <c r="B156" s="70"/>
      <c r="C156" s="96" t="s">
        <v>168</v>
      </c>
      <c r="D156" s="96" t="s">
        <v>93</v>
      </c>
      <c r="E156" s="97" t="s">
        <v>169</v>
      </c>
      <c r="F156" s="125" t="s">
        <v>170</v>
      </c>
      <c r="G156" s="125"/>
      <c r="H156" s="125"/>
      <c r="I156" s="125"/>
      <c r="J156" s="98" t="s">
        <v>117</v>
      </c>
      <c r="K156" s="99">
        <v>82.019000000000005</v>
      </c>
      <c r="L156" s="126"/>
      <c r="M156" s="126"/>
      <c r="N156" s="126">
        <f>ROUND(L156*K156,0)</f>
        <v>0</v>
      </c>
      <c r="O156" s="126"/>
      <c r="P156" s="126"/>
      <c r="Q156" s="126"/>
      <c r="R156" s="72"/>
      <c r="T156" s="100" t="s">
        <v>1</v>
      </c>
      <c r="U156" s="27" t="s">
        <v>30</v>
      </c>
      <c r="V156" s="101">
        <v>8.6999999999999994E-2</v>
      </c>
      <c r="W156" s="101">
        <f>V156*K156</f>
        <v>7.1356529999999996</v>
      </c>
      <c r="X156" s="101">
        <v>7.3499999999999998E-3</v>
      </c>
      <c r="Y156" s="101">
        <f>X156*K156</f>
        <v>0.60283965000000006</v>
      </c>
      <c r="Z156" s="101">
        <v>0</v>
      </c>
      <c r="AA156" s="102">
        <f>Z156*K156</f>
        <v>0</v>
      </c>
      <c r="AR156" s="11" t="s">
        <v>97</v>
      </c>
      <c r="AT156" s="11" t="s">
        <v>93</v>
      </c>
      <c r="AU156" s="11" t="s">
        <v>55</v>
      </c>
      <c r="AY156" s="11" t="s">
        <v>92</v>
      </c>
      <c r="BE156" s="103">
        <f>IF(U156="základní",N156,0)</f>
        <v>0</v>
      </c>
      <c r="BF156" s="103">
        <f>IF(U156="snížená",N156,0)</f>
        <v>0</v>
      </c>
      <c r="BG156" s="103">
        <f>IF(U156="zákl. přenesená",N156,0)</f>
        <v>0</v>
      </c>
      <c r="BH156" s="103">
        <f>IF(U156="sníž. přenesená",N156,0)</f>
        <v>0</v>
      </c>
      <c r="BI156" s="103">
        <f>IF(U156="nulová",N156,0)</f>
        <v>0</v>
      </c>
      <c r="BJ156" s="11" t="s">
        <v>6</v>
      </c>
      <c r="BK156" s="103">
        <f>ROUND(L156*K156,0)</f>
        <v>0</v>
      </c>
      <c r="BL156" s="11" t="s">
        <v>97</v>
      </c>
      <c r="BM156" s="11" t="s">
        <v>171</v>
      </c>
    </row>
    <row r="157" spans="2:65" s="6" customFormat="1" ht="31.5" customHeight="1" x14ac:dyDescent="0.3">
      <c r="B157" s="104"/>
      <c r="C157" s="105"/>
      <c r="D157" s="105"/>
      <c r="E157" s="106" t="s">
        <v>1</v>
      </c>
      <c r="F157" s="123" t="s">
        <v>172</v>
      </c>
      <c r="G157" s="124"/>
      <c r="H157" s="124"/>
      <c r="I157" s="124"/>
      <c r="J157" s="105"/>
      <c r="K157" s="107">
        <v>7.1959999999999997</v>
      </c>
      <c r="L157" s="105"/>
      <c r="M157" s="105"/>
      <c r="N157" s="105"/>
      <c r="O157" s="105"/>
      <c r="P157" s="105"/>
      <c r="Q157" s="105"/>
      <c r="R157" s="108"/>
      <c r="T157" s="109"/>
      <c r="U157" s="105"/>
      <c r="V157" s="105"/>
      <c r="W157" s="105"/>
      <c r="X157" s="105"/>
      <c r="Y157" s="105"/>
      <c r="Z157" s="105"/>
      <c r="AA157" s="110"/>
      <c r="AT157" s="111" t="s">
        <v>100</v>
      </c>
      <c r="AU157" s="111" t="s">
        <v>55</v>
      </c>
      <c r="AV157" s="6" t="s">
        <v>55</v>
      </c>
      <c r="AW157" s="6" t="s">
        <v>22</v>
      </c>
      <c r="AX157" s="6" t="s">
        <v>47</v>
      </c>
      <c r="AY157" s="111" t="s">
        <v>92</v>
      </c>
    </row>
    <row r="158" spans="2:65" s="6" customFormat="1" ht="22.5" customHeight="1" x14ac:dyDescent="0.3">
      <c r="B158" s="104"/>
      <c r="C158" s="105"/>
      <c r="D158" s="105"/>
      <c r="E158" s="106" t="s">
        <v>1</v>
      </c>
      <c r="F158" s="137" t="s">
        <v>173</v>
      </c>
      <c r="G158" s="138"/>
      <c r="H158" s="138"/>
      <c r="I158" s="138"/>
      <c r="J158" s="105"/>
      <c r="K158" s="107">
        <v>4.08</v>
      </c>
      <c r="L158" s="105"/>
      <c r="M158" s="105"/>
      <c r="N158" s="105"/>
      <c r="O158" s="105"/>
      <c r="P158" s="105"/>
      <c r="Q158" s="105"/>
      <c r="R158" s="108"/>
      <c r="T158" s="109"/>
      <c r="U158" s="105"/>
      <c r="V158" s="105"/>
      <c r="W158" s="105"/>
      <c r="X158" s="105"/>
      <c r="Y158" s="105"/>
      <c r="Z158" s="105"/>
      <c r="AA158" s="110"/>
      <c r="AT158" s="111" t="s">
        <v>100</v>
      </c>
      <c r="AU158" s="111" t="s">
        <v>55</v>
      </c>
      <c r="AV158" s="6" t="s">
        <v>55</v>
      </c>
      <c r="AW158" s="6" t="s">
        <v>22</v>
      </c>
      <c r="AX158" s="6" t="s">
        <v>47</v>
      </c>
      <c r="AY158" s="111" t="s">
        <v>92</v>
      </c>
    </row>
    <row r="159" spans="2:65" s="6" customFormat="1" ht="22.5" customHeight="1" x14ac:dyDescent="0.3">
      <c r="B159" s="104"/>
      <c r="C159" s="105"/>
      <c r="D159" s="105"/>
      <c r="E159" s="106" t="s">
        <v>1</v>
      </c>
      <c r="F159" s="137" t="s">
        <v>174</v>
      </c>
      <c r="G159" s="138"/>
      <c r="H159" s="138"/>
      <c r="I159" s="138"/>
      <c r="J159" s="105"/>
      <c r="K159" s="107">
        <v>7.38</v>
      </c>
      <c r="L159" s="105"/>
      <c r="M159" s="105"/>
      <c r="N159" s="105"/>
      <c r="O159" s="105"/>
      <c r="P159" s="105"/>
      <c r="Q159" s="105"/>
      <c r="R159" s="108"/>
      <c r="T159" s="109"/>
      <c r="U159" s="105"/>
      <c r="V159" s="105"/>
      <c r="W159" s="105"/>
      <c r="X159" s="105"/>
      <c r="Y159" s="105"/>
      <c r="Z159" s="105"/>
      <c r="AA159" s="110"/>
      <c r="AT159" s="111" t="s">
        <v>100</v>
      </c>
      <c r="AU159" s="111" t="s">
        <v>55</v>
      </c>
      <c r="AV159" s="6" t="s">
        <v>55</v>
      </c>
      <c r="AW159" s="6" t="s">
        <v>22</v>
      </c>
      <c r="AX159" s="6" t="s">
        <v>47</v>
      </c>
      <c r="AY159" s="111" t="s">
        <v>92</v>
      </c>
    </row>
    <row r="160" spans="2:65" s="6" customFormat="1" ht="22.5" customHeight="1" x14ac:dyDescent="0.3">
      <c r="B160" s="104"/>
      <c r="C160" s="105"/>
      <c r="D160" s="105"/>
      <c r="E160" s="106" t="s">
        <v>1</v>
      </c>
      <c r="F160" s="137" t="s">
        <v>175</v>
      </c>
      <c r="G160" s="138"/>
      <c r="H160" s="138"/>
      <c r="I160" s="138"/>
      <c r="J160" s="105"/>
      <c r="K160" s="107">
        <v>25.83</v>
      </c>
      <c r="L160" s="105"/>
      <c r="M160" s="105"/>
      <c r="N160" s="105"/>
      <c r="O160" s="105"/>
      <c r="P160" s="105"/>
      <c r="Q160" s="105"/>
      <c r="R160" s="108"/>
      <c r="T160" s="109"/>
      <c r="U160" s="105"/>
      <c r="V160" s="105"/>
      <c r="W160" s="105"/>
      <c r="X160" s="105"/>
      <c r="Y160" s="105"/>
      <c r="Z160" s="105"/>
      <c r="AA160" s="110"/>
      <c r="AT160" s="111" t="s">
        <v>100</v>
      </c>
      <c r="AU160" s="111" t="s">
        <v>55</v>
      </c>
      <c r="AV160" s="6" t="s">
        <v>55</v>
      </c>
      <c r="AW160" s="6" t="s">
        <v>22</v>
      </c>
      <c r="AX160" s="6" t="s">
        <v>47</v>
      </c>
      <c r="AY160" s="111" t="s">
        <v>92</v>
      </c>
    </row>
    <row r="161" spans="2:65" s="6" customFormat="1" ht="44.25" customHeight="1" x14ac:dyDescent="0.3">
      <c r="B161" s="104"/>
      <c r="C161" s="105"/>
      <c r="D161" s="105"/>
      <c r="E161" s="106" t="s">
        <v>1</v>
      </c>
      <c r="F161" s="137" t="s">
        <v>176</v>
      </c>
      <c r="G161" s="138"/>
      <c r="H161" s="138"/>
      <c r="I161" s="138"/>
      <c r="J161" s="105"/>
      <c r="K161" s="107">
        <v>5.3259999999999996</v>
      </c>
      <c r="L161" s="105"/>
      <c r="M161" s="105"/>
      <c r="N161" s="105"/>
      <c r="O161" s="105"/>
      <c r="P161" s="105"/>
      <c r="Q161" s="105"/>
      <c r="R161" s="108"/>
      <c r="T161" s="109"/>
      <c r="U161" s="105"/>
      <c r="V161" s="105"/>
      <c r="W161" s="105"/>
      <c r="X161" s="105"/>
      <c r="Y161" s="105"/>
      <c r="Z161" s="105"/>
      <c r="AA161" s="110"/>
      <c r="AT161" s="111" t="s">
        <v>100</v>
      </c>
      <c r="AU161" s="111" t="s">
        <v>55</v>
      </c>
      <c r="AV161" s="6" t="s">
        <v>55</v>
      </c>
      <c r="AW161" s="6" t="s">
        <v>22</v>
      </c>
      <c r="AX161" s="6" t="s">
        <v>47</v>
      </c>
      <c r="AY161" s="111" t="s">
        <v>92</v>
      </c>
    </row>
    <row r="162" spans="2:65" s="6" customFormat="1" ht="31.5" customHeight="1" x14ac:dyDescent="0.3">
      <c r="B162" s="104"/>
      <c r="C162" s="105"/>
      <c r="D162" s="105"/>
      <c r="E162" s="106" t="s">
        <v>1</v>
      </c>
      <c r="F162" s="137" t="s">
        <v>177</v>
      </c>
      <c r="G162" s="138"/>
      <c r="H162" s="138"/>
      <c r="I162" s="138"/>
      <c r="J162" s="105"/>
      <c r="K162" s="107">
        <v>32.207000000000001</v>
      </c>
      <c r="L162" s="105"/>
      <c r="M162" s="105"/>
      <c r="N162" s="105"/>
      <c r="O162" s="105"/>
      <c r="P162" s="105"/>
      <c r="Q162" s="105"/>
      <c r="R162" s="108"/>
      <c r="T162" s="109"/>
      <c r="U162" s="105"/>
      <c r="V162" s="105"/>
      <c r="W162" s="105"/>
      <c r="X162" s="105"/>
      <c r="Y162" s="105"/>
      <c r="Z162" s="105"/>
      <c r="AA162" s="110"/>
      <c r="AT162" s="111" t="s">
        <v>100</v>
      </c>
      <c r="AU162" s="111" t="s">
        <v>55</v>
      </c>
      <c r="AV162" s="6" t="s">
        <v>55</v>
      </c>
      <c r="AW162" s="6" t="s">
        <v>22</v>
      </c>
      <c r="AX162" s="6" t="s">
        <v>47</v>
      </c>
      <c r="AY162" s="111" t="s">
        <v>92</v>
      </c>
    </row>
    <row r="163" spans="2:65" s="1" customFormat="1" ht="31.5" customHeight="1" x14ac:dyDescent="0.3">
      <c r="B163" s="70"/>
      <c r="C163" s="96" t="s">
        <v>178</v>
      </c>
      <c r="D163" s="96" t="s">
        <v>93</v>
      </c>
      <c r="E163" s="97" t="s">
        <v>179</v>
      </c>
      <c r="F163" s="125" t="s">
        <v>180</v>
      </c>
      <c r="G163" s="125"/>
      <c r="H163" s="125"/>
      <c r="I163" s="125"/>
      <c r="J163" s="98" t="s">
        <v>117</v>
      </c>
      <c r="K163" s="99">
        <v>82.019000000000005</v>
      </c>
      <c r="L163" s="126"/>
      <c r="M163" s="126"/>
      <c r="N163" s="126">
        <f>ROUND(L163*K163,0)</f>
        <v>0</v>
      </c>
      <c r="O163" s="126"/>
      <c r="P163" s="126"/>
      <c r="Q163" s="126"/>
      <c r="R163" s="72"/>
      <c r="T163" s="100" t="s">
        <v>1</v>
      </c>
      <c r="U163" s="27" t="s">
        <v>30</v>
      </c>
      <c r="V163" s="101">
        <v>0.56999999999999995</v>
      </c>
      <c r="W163" s="101">
        <f>V163*K163</f>
        <v>46.750830000000001</v>
      </c>
      <c r="X163" s="101">
        <v>3.5200000000000002E-2</v>
      </c>
      <c r="Y163" s="101">
        <f>X163*K163</f>
        <v>2.8870688000000002</v>
      </c>
      <c r="Z163" s="101">
        <v>0</v>
      </c>
      <c r="AA163" s="102">
        <f>Z163*K163</f>
        <v>0</v>
      </c>
      <c r="AR163" s="11" t="s">
        <v>97</v>
      </c>
      <c r="AT163" s="11" t="s">
        <v>93</v>
      </c>
      <c r="AU163" s="11" t="s">
        <v>55</v>
      </c>
      <c r="AY163" s="11" t="s">
        <v>92</v>
      </c>
      <c r="BE163" s="103">
        <f>IF(U163="základní",N163,0)</f>
        <v>0</v>
      </c>
      <c r="BF163" s="103">
        <f>IF(U163="snížená",N163,0)</f>
        <v>0</v>
      </c>
      <c r="BG163" s="103">
        <f>IF(U163="zákl. přenesená",N163,0)</f>
        <v>0</v>
      </c>
      <c r="BH163" s="103">
        <f>IF(U163="sníž. přenesená",N163,0)</f>
        <v>0</v>
      </c>
      <c r="BI163" s="103">
        <f>IF(U163="nulová",N163,0)</f>
        <v>0</v>
      </c>
      <c r="BJ163" s="11" t="s">
        <v>6</v>
      </c>
      <c r="BK163" s="103">
        <f>ROUND(L163*K163,0)</f>
        <v>0</v>
      </c>
      <c r="BL163" s="11" t="s">
        <v>97</v>
      </c>
      <c r="BM163" s="11" t="s">
        <v>181</v>
      </c>
    </row>
    <row r="164" spans="2:65" s="1" customFormat="1" ht="31.5" customHeight="1" x14ac:dyDescent="0.3">
      <c r="B164" s="70"/>
      <c r="C164" s="96" t="s">
        <v>182</v>
      </c>
      <c r="D164" s="96" t="s">
        <v>93</v>
      </c>
      <c r="E164" s="97" t="s">
        <v>183</v>
      </c>
      <c r="F164" s="125" t="s">
        <v>184</v>
      </c>
      <c r="G164" s="125"/>
      <c r="H164" s="125"/>
      <c r="I164" s="125"/>
      <c r="J164" s="98" t="s">
        <v>117</v>
      </c>
      <c r="K164" s="99">
        <v>328.07600000000002</v>
      </c>
      <c r="L164" s="126"/>
      <c r="M164" s="126"/>
      <c r="N164" s="126">
        <f>ROUND(L164*K164,0)</f>
        <v>0</v>
      </c>
      <c r="O164" s="126"/>
      <c r="P164" s="126"/>
      <c r="Q164" s="126"/>
      <c r="R164" s="72"/>
      <c r="T164" s="100" t="s">
        <v>1</v>
      </c>
      <c r="U164" s="27" t="s">
        <v>30</v>
      </c>
      <c r="V164" s="101">
        <v>0.11</v>
      </c>
      <c r="W164" s="101">
        <f>V164*K164</f>
        <v>36.088360000000002</v>
      </c>
      <c r="X164" s="101">
        <v>1.0500000000000001E-2</v>
      </c>
      <c r="Y164" s="101">
        <f>X164*K164</f>
        <v>3.4447980000000005</v>
      </c>
      <c r="Z164" s="101">
        <v>0</v>
      </c>
      <c r="AA164" s="102">
        <f>Z164*K164</f>
        <v>0</v>
      </c>
      <c r="AR164" s="11" t="s">
        <v>97</v>
      </c>
      <c r="AT164" s="11" t="s">
        <v>93</v>
      </c>
      <c r="AU164" s="11" t="s">
        <v>55</v>
      </c>
      <c r="AY164" s="11" t="s">
        <v>92</v>
      </c>
      <c r="BE164" s="103">
        <f>IF(U164="základní",N164,0)</f>
        <v>0</v>
      </c>
      <c r="BF164" s="103">
        <f>IF(U164="snížená",N164,0)</f>
        <v>0</v>
      </c>
      <c r="BG164" s="103">
        <f>IF(U164="zákl. přenesená",N164,0)</f>
        <v>0</v>
      </c>
      <c r="BH164" s="103">
        <f>IF(U164="sníž. přenesená",N164,0)</f>
        <v>0</v>
      </c>
      <c r="BI164" s="103">
        <f>IF(U164="nulová",N164,0)</f>
        <v>0</v>
      </c>
      <c r="BJ164" s="11" t="s">
        <v>6</v>
      </c>
      <c r="BK164" s="103">
        <f>ROUND(L164*K164,0)</f>
        <v>0</v>
      </c>
      <c r="BL164" s="11" t="s">
        <v>97</v>
      </c>
      <c r="BM164" s="11" t="s">
        <v>185</v>
      </c>
    </row>
    <row r="165" spans="2:65" s="6" customFormat="1" ht="22.5" customHeight="1" x14ac:dyDescent="0.3">
      <c r="B165" s="104"/>
      <c r="C165" s="105"/>
      <c r="D165" s="105"/>
      <c r="E165" s="106" t="s">
        <v>1</v>
      </c>
      <c r="F165" s="123" t="s">
        <v>186</v>
      </c>
      <c r="G165" s="124"/>
      <c r="H165" s="124"/>
      <c r="I165" s="124"/>
      <c r="J165" s="105"/>
      <c r="K165" s="107">
        <v>328.07600000000002</v>
      </c>
      <c r="L165" s="105"/>
      <c r="M165" s="105"/>
      <c r="N165" s="105"/>
      <c r="O165" s="105"/>
      <c r="P165" s="105"/>
      <c r="Q165" s="105"/>
      <c r="R165" s="108"/>
      <c r="T165" s="109"/>
      <c r="U165" s="105"/>
      <c r="V165" s="105"/>
      <c r="W165" s="105"/>
      <c r="X165" s="105"/>
      <c r="Y165" s="105"/>
      <c r="Z165" s="105"/>
      <c r="AA165" s="110"/>
      <c r="AT165" s="111" t="s">
        <v>100</v>
      </c>
      <c r="AU165" s="111" t="s">
        <v>55</v>
      </c>
      <c r="AV165" s="6" t="s">
        <v>55</v>
      </c>
      <c r="AW165" s="6" t="s">
        <v>22</v>
      </c>
      <c r="AX165" s="6" t="s">
        <v>47</v>
      </c>
      <c r="AY165" s="111" t="s">
        <v>92</v>
      </c>
    </row>
    <row r="166" spans="2:65" s="1" customFormat="1" ht="31.5" customHeight="1" x14ac:dyDescent="0.3">
      <c r="B166" s="70"/>
      <c r="C166" s="96" t="s">
        <v>187</v>
      </c>
      <c r="D166" s="96" t="s">
        <v>93</v>
      </c>
      <c r="E166" s="97" t="s">
        <v>188</v>
      </c>
      <c r="F166" s="125" t="s">
        <v>189</v>
      </c>
      <c r="G166" s="125"/>
      <c r="H166" s="125"/>
      <c r="I166" s="125"/>
      <c r="J166" s="98" t="s">
        <v>117</v>
      </c>
      <c r="K166" s="99">
        <v>38.347999999999999</v>
      </c>
      <c r="L166" s="126"/>
      <c r="M166" s="126"/>
      <c r="N166" s="126">
        <f>ROUND(L166*K166,0)</f>
        <v>0</v>
      </c>
      <c r="O166" s="126"/>
      <c r="P166" s="126"/>
      <c r="Q166" s="126"/>
      <c r="R166" s="72"/>
      <c r="T166" s="100" t="s">
        <v>1</v>
      </c>
      <c r="U166" s="27" t="s">
        <v>30</v>
      </c>
      <c r="V166" s="101">
        <v>0.316</v>
      </c>
      <c r="W166" s="101">
        <f>V166*K166</f>
        <v>12.117967999999999</v>
      </c>
      <c r="X166" s="101">
        <v>1.469E-2</v>
      </c>
      <c r="Y166" s="101">
        <f>X166*K166</f>
        <v>0.56333211999999999</v>
      </c>
      <c r="Z166" s="101">
        <v>0</v>
      </c>
      <c r="AA166" s="102">
        <f>Z166*K166</f>
        <v>0</v>
      </c>
      <c r="AR166" s="11" t="s">
        <v>97</v>
      </c>
      <c r="AT166" s="11" t="s">
        <v>93</v>
      </c>
      <c r="AU166" s="11" t="s">
        <v>55</v>
      </c>
      <c r="AY166" s="11" t="s">
        <v>92</v>
      </c>
      <c r="BE166" s="103">
        <f>IF(U166="základní",N166,0)</f>
        <v>0</v>
      </c>
      <c r="BF166" s="103">
        <f>IF(U166="snížená",N166,0)</f>
        <v>0</v>
      </c>
      <c r="BG166" s="103">
        <f>IF(U166="zákl. přenesená",N166,0)</f>
        <v>0</v>
      </c>
      <c r="BH166" s="103">
        <f>IF(U166="sníž. přenesená",N166,0)</f>
        <v>0</v>
      </c>
      <c r="BI166" s="103">
        <f>IF(U166="nulová",N166,0)</f>
        <v>0</v>
      </c>
      <c r="BJ166" s="11" t="s">
        <v>6</v>
      </c>
      <c r="BK166" s="103">
        <f>ROUND(L166*K166,0)</f>
        <v>0</v>
      </c>
      <c r="BL166" s="11" t="s">
        <v>97</v>
      </c>
      <c r="BM166" s="11" t="s">
        <v>190</v>
      </c>
    </row>
    <row r="167" spans="2:65" s="6" customFormat="1" ht="44.25" customHeight="1" x14ac:dyDescent="0.3">
      <c r="B167" s="104"/>
      <c r="C167" s="105"/>
      <c r="D167" s="105"/>
      <c r="E167" s="106" t="s">
        <v>1</v>
      </c>
      <c r="F167" s="123" t="s">
        <v>191</v>
      </c>
      <c r="G167" s="124"/>
      <c r="H167" s="124"/>
      <c r="I167" s="124"/>
      <c r="J167" s="105"/>
      <c r="K167" s="107">
        <v>16.815000000000001</v>
      </c>
      <c r="L167" s="105"/>
      <c r="M167" s="105"/>
      <c r="N167" s="105"/>
      <c r="O167" s="105"/>
      <c r="P167" s="105"/>
      <c r="Q167" s="105"/>
      <c r="R167" s="108"/>
      <c r="T167" s="109"/>
      <c r="U167" s="105"/>
      <c r="V167" s="105"/>
      <c r="W167" s="105"/>
      <c r="X167" s="105"/>
      <c r="Y167" s="105"/>
      <c r="Z167" s="105"/>
      <c r="AA167" s="110"/>
      <c r="AT167" s="111" t="s">
        <v>100</v>
      </c>
      <c r="AU167" s="111" t="s">
        <v>55</v>
      </c>
      <c r="AV167" s="6" t="s">
        <v>55</v>
      </c>
      <c r="AW167" s="6" t="s">
        <v>22</v>
      </c>
      <c r="AX167" s="6" t="s">
        <v>47</v>
      </c>
      <c r="AY167" s="111" t="s">
        <v>92</v>
      </c>
    </row>
    <row r="168" spans="2:65" s="6" customFormat="1" ht="31.5" customHeight="1" x14ac:dyDescent="0.3">
      <c r="B168" s="104"/>
      <c r="C168" s="105"/>
      <c r="D168" s="105"/>
      <c r="E168" s="106" t="s">
        <v>1</v>
      </c>
      <c r="F168" s="137" t="s">
        <v>192</v>
      </c>
      <c r="G168" s="138"/>
      <c r="H168" s="138"/>
      <c r="I168" s="138"/>
      <c r="J168" s="105"/>
      <c r="K168" s="107">
        <v>21.533000000000001</v>
      </c>
      <c r="L168" s="105"/>
      <c r="M168" s="105"/>
      <c r="N168" s="105"/>
      <c r="O168" s="105"/>
      <c r="P168" s="105"/>
      <c r="Q168" s="105"/>
      <c r="R168" s="108"/>
      <c r="T168" s="109"/>
      <c r="U168" s="105"/>
      <c r="V168" s="105"/>
      <c r="W168" s="105"/>
      <c r="X168" s="105"/>
      <c r="Y168" s="105"/>
      <c r="Z168" s="105"/>
      <c r="AA168" s="110"/>
      <c r="AT168" s="111" t="s">
        <v>100</v>
      </c>
      <c r="AU168" s="111" t="s">
        <v>55</v>
      </c>
      <c r="AV168" s="6" t="s">
        <v>55</v>
      </c>
      <c r="AW168" s="6" t="s">
        <v>22</v>
      </c>
      <c r="AX168" s="6" t="s">
        <v>47</v>
      </c>
      <c r="AY168" s="111" t="s">
        <v>92</v>
      </c>
    </row>
    <row r="169" spans="2:65" s="1" customFormat="1" ht="31.5" customHeight="1" x14ac:dyDescent="0.3">
      <c r="B169" s="70"/>
      <c r="C169" s="96" t="s">
        <v>193</v>
      </c>
      <c r="D169" s="96" t="s">
        <v>93</v>
      </c>
      <c r="E169" s="97" t="s">
        <v>194</v>
      </c>
      <c r="F169" s="125" t="s">
        <v>195</v>
      </c>
      <c r="G169" s="125"/>
      <c r="H169" s="125"/>
      <c r="I169" s="125"/>
      <c r="J169" s="98" t="s">
        <v>196</v>
      </c>
      <c r="K169" s="99">
        <v>5.6</v>
      </c>
      <c r="L169" s="126"/>
      <c r="M169" s="126"/>
      <c r="N169" s="126">
        <f>ROUND(L169*K169,0)</f>
        <v>0</v>
      </c>
      <c r="O169" s="126"/>
      <c r="P169" s="126"/>
      <c r="Q169" s="126"/>
      <c r="R169" s="72"/>
      <c r="T169" s="100" t="s">
        <v>1</v>
      </c>
      <c r="U169" s="27" t="s">
        <v>30</v>
      </c>
      <c r="V169" s="101">
        <v>0.09</v>
      </c>
      <c r="W169" s="101">
        <f>V169*K169</f>
        <v>0.504</v>
      </c>
      <c r="X169" s="101">
        <v>1.0319999999999999E-2</v>
      </c>
      <c r="Y169" s="101">
        <f>X169*K169</f>
        <v>5.7791999999999989E-2</v>
      </c>
      <c r="Z169" s="101">
        <v>0</v>
      </c>
      <c r="AA169" s="102">
        <f>Z169*K169</f>
        <v>0</v>
      </c>
      <c r="AR169" s="11" t="s">
        <v>97</v>
      </c>
      <c r="AT169" s="11" t="s">
        <v>93</v>
      </c>
      <c r="AU169" s="11" t="s">
        <v>55</v>
      </c>
      <c r="AY169" s="11" t="s">
        <v>92</v>
      </c>
      <c r="BE169" s="103">
        <f>IF(U169="základní",N169,0)</f>
        <v>0</v>
      </c>
      <c r="BF169" s="103">
        <f>IF(U169="snížená",N169,0)</f>
        <v>0</v>
      </c>
      <c r="BG169" s="103">
        <f>IF(U169="zákl. přenesená",N169,0)</f>
        <v>0</v>
      </c>
      <c r="BH169" s="103">
        <f>IF(U169="sníž. přenesená",N169,0)</f>
        <v>0</v>
      </c>
      <c r="BI169" s="103">
        <f>IF(U169="nulová",N169,0)</f>
        <v>0</v>
      </c>
      <c r="BJ169" s="11" t="s">
        <v>6</v>
      </c>
      <c r="BK169" s="103">
        <f>ROUND(L169*K169,0)</f>
        <v>0</v>
      </c>
      <c r="BL169" s="11" t="s">
        <v>97</v>
      </c>
      <c r="BM169" s="11" t="s">
        <v>197</v>
      </c>
    </row>
    <row r="170" spans="2:65" s="6" customFormat="1" ht="22.5" customHeight="1" x14ac:dyDescent="0.3">
      <c r="B170" s="104"/>
      <c r="C170" s="105"/>
      <c r="D170" s="105"/>
      <c r="E170" s="106" t="s">
        <v>1</v>
      </c>
      <c r="F170" s="123" t="s">
        <v>198</v>
      </c>
      <c r="G170" s="124"/>
      <c r="H170" s="124"/>
      <c r="I170" s="124"/>
      <c r="J170" s="105"/>
      <c r="K170" s="107">
        <v>5.6</v>
      </c>
      <c r="L170" s="105"/>
      <c r="M170" s="105"/>
      <c r="N170" s="105"/>
      <c r="O170" s="105"/>
      <c r="P170" s="105"/>
      <c r="Q170" s="105"/>
      <c r="R170" s="108"/>
      <c r="T170" s="109"/>
      <c r="U170" s="105"/>
      <c r="V170" s="105"/>
      <c r="W170" s="105"/>
      <c r="X170" s="105"/>
      <c r="Y170" s="105"/>
      <c r="Z170" s="105"/>
      <c r="AA170" s="110"/>
      <c r="AT170" s="111" t="s">
        <v>100</v>
      </c>
      <c r="AU170" s="111" t="s">
        <v>55</v>
      </c>
      <c r="AV170" s="6" t="s">
        <v>55</v>
      </c>
      <c r="AW170" s="6" t="s">
        <v>22</v>
      </c>
      <c r="AX170" s="6" t="s">
        <v>47</v>
      </c>
      <c r="AY170" s="111" t="s">
        <v>92</v>
      </c>
    </row>
    <row r="171" spans="2:65" s="1" customFormat="1" ht="22.5" customHeight="1" x14ac:dyDescent="0.3">
      <c r="B171" s="70"/>
      <c r="C171" s="96" t="s">
        <v>5</v>
      </c>
      <c r="D171" s="96" t="s">
        <v>93</v>
      </c>
      <c r="E171" s="97" t="s">
        <v>199</v>
      </c>
      <c r="F171" s="125" t="s">
        <v>200</v>
      </c>
      <c r="G171" s="125"/>
      <c r="H171" s="125"/>
      <c r="I171" s="125"/>
      <c r="J171" s="98" t="s">
        <v>117</v>
      </c>
      <c r="K171" s="99">
        <v>38.347999999999999</v>
      </c>
      <c r="L171" s="126"/>
      <c r="M171" s="126"/>
      <c r="N171" s="126">
        <f>ROUND(L171*K171,0)</f>
        <v>0</v>
      </c>
      <c r="O171" s="126"/>
      <c r="P171" s="126"/>
      <c r="Q171" s="126"/>
      <c r="R171" s="72"/>
      <c r="T171" s="100" t="s">
        <v>1</v>
      </c>
      <c r="U171" s="27" t="s">
        <v>30</v>
      </c>
      <c r="V171" s="101">
        <v>0.14000000000000001</v>
      </c>
      <c r="W171" s="101">
        <f>V171*K171</f>
        <v>5.3687200000000006</v>
      </c>
      <c r="X171" s="101">
        <v>0</v>
      </c>
      <c r="Y171" s="101">
        <f>X171*K171</f>
        <v>0</v>
      </c>
      <c r="Z171" s="101">
        <v>0</v>
      </c>
      <c r="AA171" s="102">
        <f>Z171*K171</f>
        <v>0</v>
      </c>
      <c r="AR171" s="11" t="s">
        <v>97</v>
      </c>
      <c r="AT171" s="11" t="s">
        <v>93</v>
      </c>
      <c r="AU171" s="11" t="s">
        <v>55</v>
      </c>
      <c r="AY171" s="11" t="s">
        <v>92</v>
      </c>
      <c r="BE171" s="103">
        <f>IF(U171="základní",N171,0)</f>
        <v>0</v>
      </c>
      <c r="BF171" s="103">
        <f>IF(U171="snížená",N171,0)</f>
        <v>0</v>
      </c>
      <c r="BG171" s="103">
        <f>IF(U171="zákl. přenesená",N171,0)</f>
        <v>0</v>
      </c>
      <c r="BH171" s="103">
        <f>IF(U171="sníž. přenesená",N171,0)</f>
        <v>0</v>
      </c>
      <c r="BI171" s="103">
        <f>IF(U171="nulová",N171,0)</f>
        <v>0</v>
      </c>
      <c r="BJ171" s="11" t="s">
        <v>6</v>
      </c>
      <c r="BK171" s="103">
        <f>ROUND(L171*K171,0)</f>
        <v>0</v>
      </c>
      <c r="BL171" s="11" t="s">
        <v>97</v>
      </c>
      <c r="BM171" s="11" t="s">
        <v>201</v>
      </c>
    </row>
    <row r="172" spans="2:65" s="6" customFormat="1" ht="44.25" customHeight="1" x14ac:dyDescent="0.3">
      <c r="B172" s="104"/>
      <c r="C172" s="105"/>
      <c r="D172" s="105"/>
      <c r="E172" s="106" t="s">
        <v>1</v>
      </c>
      <c r="F172" s="123" t="s">
        <v>191</v>
      </c>
      <c r="G172" s="124"/>
      <c r="H172" s="124"/>
      <c r="I172" s="124"/>
      <c r="J172" s="105"/>
      <c r="K172" s="107">
        <v>16.815000000000001</v>
      </c>
      <c r="L172" s="105"/>
      <c r="M172" s="105"/>
      <c r="N172" s="105"/>
      <c r="O172" s="105"/>
      <c r="P172" s="105"/>
      <c r="Q172" s="105"/>
      <c r="R172" s="108"/>
      <c r="T172" s="109"/>
      <c r="U172" s="105"/>
      <c r="V172" s="105"/>
      <c r="W172" s="105"/>
      <c r="X172" s="105"/>
      <c r="Y172" s="105"/>
      <c r="Z172" s="105"/>
      <c r="AA172" s="110"/>
      <c r="AT172" s="111" t="s">
        <v>100</v>
      </c>
      <c r="AU172" s="111" t="s">
        <v>55</v>
      </c>
      <c r="AV172" s="6" t="s">
        <v>55</v>
      </c>
      <c r="AW172" s="6" t="s">
        <v>22</v>
      </c>
      <c r="AX172" s="6" t="s">
        <v>47</v>
      </c>
      <c r="AY172" s="111" t="s">
        <v>92</v>
      </c>
    </row>
    <row r="173" spans="2:65" s="6" customFormat="1" ht="31.5" customHeight="1" x14ac:dyDescent="0.3">
      <c r="B173" s="104"/>
      <c r="C173" s="105"/>
      <c r="D173" s="105"/>
      <c r="E173" s="106" t="s">
        <v>1</v>
      </c>
      <c r="F173" s="137" t="s">
        <v>192</v>
      </c>
      <c r="G173" s="138"/>
      <c r="H173" s="138"/>
      <c r="I173" s="138"/>
      <c r="J173" s="105"/>
      <c r="K173" s="107">
        <v>21.533000000000001</v>
      </c>
      <c r="L173" s="105"/>
      <c r="M173" s="105"/>
      <c r="N173" s="105"/>
      <c r="O173" s="105"/>
      <c r="P173" s="105"/>
      <c r="Q173" s="105"/>
      <c r="R173" s="108"/>
      <c r="T173" s="109"/>
      <c r="U173" s="105"/>
      <c r="V173" s="105"/>
      <c r="W173" s="105"/>
      <c r="X173" s="105"/>
      <c r="Y173" s="105"/>
      <c r="Z173" s="105"/>
      <c r="AA173" s="110"/>
      <c r="AT173" s="111" t="s">
        <v>100</v>
      </c>
      <c r="AU173" s="111" t="s">
        <v>55</v>
      </c>
      <c r="AV173" s="6" t="s">
        <v>55</v>
      </c>
      <c r="AW173" s="6" t="s">
        <v>22</v>
      </c>
      <c r="AX173" s="6" t="s">
        <v>47</v>
      </c>
      <c r="AY173" s="111" t="s">
        <v>92</v>
      </c>
    </row>
    <row r="174" spans="2:65" s="5" customFormat="1" ht="29.85" customHeight="1" x14ac:dyDescent="0.3">
      <c r="B174" s="85"/>
      <c r="C174" s="86"/>
      <c r="D174" s="95" t="s">
        <v>67</v>
      </c>
      <c r="E174" s="95"/>
      <c r="F174" s="95"/>
      <c r="G174" s="95"/>
      <c r="H174" s="95"/>
      <c r="I174" s="95"/>
      <c r="J174" s="95"/>
      <c r="K174" s="95"/>
      <c r="L174" s="95"/>
      <c r="M174" s="95"/>
      <c r="N174" s="131">
        <f>BK174</f>
        <v>0</v>
      </c>
      <c r="O174" s="132"/>
      <c r="P174" s="132"/>
      <c r="Q174" s="132"/>
      <c r="R174" s="88"/>
      <c r="T174" s="89"/>
      <c r="U174" s="86"/>
      <c r="V174" s="86"/>
      <c r="W174" s="90">
        <f>SUM(W175:W207)</f>
        <v>224.468536</v>
      </c>
      <c r="X174" s="86"/>
      <c r="Y174" s="90">
        <f>SUM(Y175:Y207)</f>
        <v>3.8413701500000004</v>
      </c>
      <c r="Z174" s="86"/>
      <c r="AA174" s="91">
        <f>SUM(AA175:AA207)</f>
        <v>36.472769000000007</v>
      </c>
      <c r="AR174" s="92" t="s">
        <v>6</v>
      </c>
      <c r="AT174" s="93" t="s">
        <v>46</v>
      </c>
      <c r="AU174" s="93" t="s">
        <v>6</v>
      </c>
      <c r="AY174" s="92" t="s">
        <v>92</v>
      </c>
      <c r="BK174" s="94">
        <f>SUM(BK175:BK207)</f>
        <v>0</v>
      </c>
    </row>
    <row r="175" spans="2:65" s="1" customFormat="1" ht="44.25" customHeight="1" x14ac:dyDescent="0.3">
      <c r="B175" s="70"/>
      <c r="C175" s="96" t="s">
        <v>202</v>
      </c>
      <c r="D175" s="96" t="s">
        <v>93</v>
      </c>
      <c r="E175" s="97" t="s">
        <v>203</v>
      </c>
      <c r="F175" s="125" t="s">
        <v>204</v>
      </c>
      <c r="G175" s="125"/>
      <c r="H175" s="125"/>
      <c r="I175" s="125"/>
      <c r="J175" s="98" t="s">
        <v>117</v>
      </c>
      <c r="K175" s="99">
        <v>73.14</v>
      </c>
      <c r="L175" s="126"/>
      <c r="M175" s="126"/>
      <c r="N175" s="126">
        <f>ROUND(L175*K175,0)</f>
        <v>0</v>
      </c>
      <c r="O175" s="126"/>
      <c r="P175" s="126"/>
      <c r="Q175" s="126"/>
      <c r="R175" s="72"/>
      <c r="T175" s="100" t="s">
        <v>1</v>
      </c>
      <c r="U175" s="27" t="s">
        <v>30</v>
      </c>
      <c r="V175" s="101">
        <v>0.105</v>
      </c>
      <c r="W175" s="101">
        <f>V175*K175</f>
        <v>7.6796999999999995</v>
      </c>
      <c r="X175" s="101">
        <v>1.2999999999999999E-4</v>
      </c>
      <c r="Y175" s="101">
        <f>X175*K175</f>
        <v>9.5081999999999996E-3</v>
      </c>
      <c r="Z175" s="101">
        <v>0</v>
      </c>
      <c r="AA175" s="102">
        <f>Z175*K175</f>
        <v>0</v>
      </c>
      <c r="AR175" s="11" t="s">
        <v>97</v>
      </c>
      <c r="AT175" s="11" t="s">
        <v>93</v>
      </c>
      <c r="AU175" s="11" t="s">
        <v>55</v>
      </c>
      <c r="AY175" s="11" t="s">
        <v>92</v>
      </c>
      <c r="BE175" s="103">
        <f>IF(U175="základní",N175,0)</f>
        <v>0</v>
      </c>
      <c r="BF175" s="103">
        <f>IF(U175="snížená",N175,0)</f>
        <v>0</v>
      </c>
      <c r="BG175" s="103">
        <f>IF(U175="zákl. přenesená",N175,0)</f>
        <v>0</v>
      </c>
      <c r="BH175" s="103">
        <f>IF(U175="sníž. přenesená",N175,0)</f>
        <v>0</v>
      </c>
      <c r="BI175" s="103">
        <f>IF(U175="nulová",N175,0)</f>
        <v>0</v>
      </c>
      <c r="BJ175" s="11" t="s">
        <v>6</v>
      </c>
      <c r="BK175" s="103">
        <f>ROUND(L175*K175,0)</f>
        <v>0</v>
      </c>
      <c r="BL175" s="11" t="s">
        <v>97</v>
      </c>
      <c r="BM175" s="11" t="s">
        <v>205</v>
      </c>
    </row>
    <row r="176" spans="2:65" s="6" customFormat="1" ht="22.5" customHeight="1" x14ac:dyDescent="0.3">
      <c r="B176" s="104"/>
      <c r="C176" s="105"/>
      <c r="D176" s="105"/>
      <c r="E176" s="106" t="s">
        <v>1</v>
      </c>
      <c r="F176" s="123" t="s">
        <v>206</v>
      </c>
      <c r="G176" s="124"/>
      <c r="H176" s="124"/>
      <c r="I176" s="124"/>
      <c r="J176" s="105"/>
      <c r="K176" s="107">
        <v>58.5</v>
      </c>
      <c r="L176" s="105"/>
      <c r="M176" s="105"/>
      <c r="N176" s="105"/>
      <c r="O176" s="105"/>
      <c r="P176" s="105"/>
      <c r="Q176" s="105"/>
      <c r="R176" s="108"/>
      <c r="T176" s="109"/>
      <c r="U176" s="105"/>
      <c r="V176" s="105"/>
      <c r="W176" s="105"/>
      <c r="X176" s="105"/>
      <c r="Y176" s="105"/>
      <c r="Z176" s="105"/>
      <c r="AA176" s="110"/>
      <c r="AT176" s="111" t="s">
        <v>100</v>
      </c>
      <c r="AU176" s="111" t="s">
        <v>55</v>
      </c>
      <c r="AV176" s="6" t="s">
        <v>55</v>
      </c>
      <c r="AW176" s="6" t="s">
        <v>22</v>
      </c>
      <c r="AX176" s="6" t="s">
        <v>47</v>
      </c>
      <c r="AY176" s="111" t="s">
        <v>92</v>
      </c>
    </row>
    <row r="177" spans="2:65" s="6" customFormat="1" ht="22.5" customHeight="1" x14ac:dyDescent="0.3">
      <c r="B177" s="104"/>
      <c r="C177" s="105"/>
      <c r="D177" s="105"/>
      <c r="E177" s="106" t="s">
        <v>1</v>
      </c>
      <c r="F177" s="137" t="s">
        <v>207</v>
      </c>
      <c r="G177" s="138"/>
      <c r="H177" s="138"/>
      <c r="I177" s="138"/>
      <c r="J177" s="105"/>
      <c r="K177" s="107">
        <v>14.64</v>
      </c>
      <c r="L177" s="105"/>
      <c r="M177" s="105"/>
      <c r="N177" s="105"/>
      <c r="O177" s="105"/>
      <c r="P177" s="105"/>
      <c r="Q177" s="105"/>
      <c r="R177" s="108"/>
      <c r="T177" s="109"/>
      <c r="U177" s="105"/>
      <c r="V177" s="105"/>
      <c r="W177" s="105"/>
      <c r="X177" s="105"/>
      <c r="Y177" s="105"/>
      <c r="Z177" s="105"/>
      <c r="AA177" s="110"/>
      <c r="AT177" s="111" t="s">
        <v>100</v>
      </c>
      <c r="AU177" s="111" t="s">
        <v>55</v>
      </c>
      <c r="AV177" s="6" t="s">
        <v>55</v>
      </c>
      <c r="AW177" s="6" t="s">
        <v>22</v>
      </c>
      <c r="AX177" s="6" t="s">
        <v>47</v>
      </c>
      <c r="AY177" s="111" t="s">
        <v>92</v>
      </c>
    </row>
    <row r="178" spans="2:65" s="1" customFormat="1" ht="31.5" customHeight="1" x14ac:dyDescent="0.3">
      <c r="B178" s="70"/>
      <c r="C178" s="96" t="s">
        <v>208</v>
      </c>
      <c r="D178" s="96" t="s">
        <v>93</v>
      </c>
      <c r="E178" s="97" t="s">
        <v>209</v>
      </c>
      <c r="F178" s="125" t="s">
        <v>210</v>
      </c>
      <c r="G178" s="125"/>
      <c r="H178" s="125"/>
      <c r="I178" s="125"/>
      <c r="J178" s="98" t="s">
        <v>96</v>
      </c>
      <c r="K178" s="99">
        <v>8.9879999999999995</v>
      </c>
      <c r="L178" s="126"/>
      <c r="M178" s="126"/>
      <c r="N178" s="126">
        <f>ROUND(L178*K178,0)</f>
        <v>0</v>
      </c>
      <c r="O178" s="126"/>
      <c r="P178" s="126"/>
      <c r="Q178" s="126"/>
      <c r="R178" s="72"/>
      <c r="T178" s="100" t="s">
        <v>1</v>
      </c>
      <c r="U178" s="27" t="s">
        <v>30</v>
      </c>
      <c r="V178" s="101">
        <v>1.756</v>
      </c>
      <c r="W178" s="101">
        <f>V178*K178</f>
        <v>15.782928</v>
      </c>
      <c r="X178" s="101">
        <v>0</v>
      </c>
      <c r="Y178" s="101">
        <f>X178*K178</f>
        <v>0</v>
      </c>
      <c r="Z178" s="101">
        <v>2.5</v>
      </c>
      <c r="AA178" s="102">
        <f>Z178*K178</f>
        <v>22.47</v>
      </c>
      <c r="AR178" s="11" t="s">
        <v>97</v>
      </c>
      <c r="AT178" s="11" t="s">
        <v>93</v>
      </c>
      <c r="AU178" s="11" t="s">
        <v>55</v>
      </c>
      <c r="AY178" s="11" t="s">
        <v>92</v>
      </c>
      <c r="BE178" s="103">
        <f>IF(U178="základní",N178,0)</f>
        <v>0</v>
      </c>
      <c r="BF178" s="103">
        <f>IF(U178="snížená",N178,0)</f>
        <v>0</v>
      </c>
      <c r="BG178" s="103">
        <f>IF(U178="zákl. přenesená",N178,0)</f>
        <v>0</v>
      </c>
      <c r="BH178" s="103">
        <f>IF(U178="sníž. přenesená",N178,0)</f>
        <v>0</v>
      </c>
      <c r="BI178" s="103">
        <f>IF(U178="nulová",N178,0)</f>
        <v>0</v>
      </c>
      <c r="BJ178" s="11" t="s">
        <v>6</v>
      </c>
      <c r="BK178" s="103">
        <f>ROUND(L178*K178,0)</f>
        <v>0</v>
      </c>
      <c r="BL178" s="11" t="s">
        <v>97</v>
      </c>
      <c r="BM178" s="11" t="s">
        <v>211</v>
      </c>
    </row>
    <row r="179" spans="2:65" s="6" customFormat="1" ht="31.5" customHeight="1" x14ac:dyDescent="0.3">
      <c r="B179" s="104"/>
      <c r="C179" s="105"/>
      <c r="D179" s="105"/>
      <c r="E179" s="106" t="s">
        <v>1</v>
      </c>
      <c r="F179" s="123" t="s">
        <v>212</v>
      </c>
      <c r="G179" s="124"/>
      <c r="H179" s="124"/>
      <c r="I179" s="124"/>
      <c r="J179" s="105"/>
      <c r="K179" s="107">
        <v>8.9879999999999995</v>
      </c>
      <c r="L179" s="105"/>
      <c r="M179" s="105"/>
      <c r="N179" s="105"/>
      <c r="O179" s="105"/>
      <c r="P179" s="105"/>
      <c r="Q179" s="105"/>
      <c r="R179" s="108"/>
      <c r="T179" s="109"/>
      <c r="U179" s="105"/>
      <c r="V179" s="105"/>
      <c r="W179" s="105"/>
      <c r="X179" s="105"/>
      <c r="Y179" s="105"/>
      <c r="Z179" s="105"/>
      <c r="AA179" s="110"/>
      <c r="AT179" s="111" t="s">
        <v>100</v>
      </c>
      <c r="AU179" s="111" t="s">
        <v>55</v>
      </c>
      <c r="AV179" s="6" t="s">
        <v>55</v>
      </c>
      <c r="AW179" s="6" t="s">
        <v>22</v>
      </c>
      <c r="AX179" s="6" t="s">
        <v>47</v>
      </c>
      <c r="AY179" s="111" t="s">
        <v>92</v>
      </c>
    </row>
    <row r="180" spans="2:65" s="1" customFormat="1" ht="31.5" customHeight="1" x14ac:dyDescent="0.3">
      <c r="B180" s="70"/>
      <c r="C180" s="96" t="s">
        <v>213</v>
      </c>
      <c r="D180" s="96" t="s">
        <v>93</v>
      </c>
      <c r="E180" s="97" t="s">
        <v>214</v>
      </c>
      <c r="F180" s="125" t="s">
        <v>215</v>
      </c>
      <c r="G180" s="125"/>
      <c r="H180" s="125"/>
      <c r="I180" s="125"/>
      <c r="J180" s="98" t="s">
        <v>117</v>
      </c>
      <c r="K180" s="99">
        <v>1.68</v>
      </c>
      <c r="L180" s="126"/>
      <c r="M180" s="126"/>
      <c r="N180" s="126">
        <f>ROUND(L180*K180,0)</f>
        <v>0</v>
      </c>
      <c r="O180" s="126"/>
      <c r="P180" s="126"/>
      <c r="Q180" s="126"/>
      <c r="R180" s="72"/>
      <c r="T180" s="100" t="s">
        <v>1</v>
      </c>
      <c r="U180" s="27" t="s">
        <v>30</v>
      </c>
      <c r="V180" s="101">
        <v>0.39100000000000001</v>
      </c>
      <c r="W180" s="101">
        <f>V180*K180</f>
        <v>0.65688000000000002</v>
      </c>
      <c r="X180" s="101">
        <v>0</v>
      </c>
      <c r="Y180" s="101">
        <f>X180*K180</f>
        <v>0</v>
      </c>
      <c r="Z180" s="101">
        <v>3.1E-2</v>
      </c>
      <c r="AA180" s="102">
        <f>Z180*K180</f>
        <v>5.2079999999999994E-2</v>
      </c>
      <c r="AR180" s="11" t="s">
        <v>97</v>
      </c>
      <c r="AT180" s="11" t="s">
        <v>93</v>
      </c>
      <c r="AU180" s="11" t="s">
        <v>55</v>
      </c>
      <c r="AY180" s="11" t="s">
        <v>92</v>
      </c>
      <c r="BE180" s="103">
        <f>IF(U180="základní",N180,0)</f>
        <v>0</v>
      </c>
      <c r="BF180" s="103">
        <f>IF(U180="snížená",N180,0)</f>
        <v>0</v>
      </c>
      <c r="BG180" s="103">
        <f>IF(U180="zákl. přenesená",N180,0)</f>
        <v>0</v>
      </c>
      <c r="BH180" s="103">
        <f>IF(U180="sníž. přenesená",N180,0)</f>
        <v>0</v>
      </c>
      <c r="BI180" s="103">
        <f>IF(U180="nulová",N180,0)</f>
        <v>0</v>
      </c>
      <c r="BJ180" s="11" t="s">
        <v>6</v>
      </c>
      <c r="BK180" s="103">
        <f>ROUND(L180*K180,0)</f>
        <v>0</v>
      </c>
      <c r="BL180" s="11" t="s">
        <v>97</v>
      </c>
      <c r="BM180" s="11" t="s">
        <v>216</v>
      </c>
    </row>
    <row r="181" spans="2:65" s="6" customFormat="1" ht="22.5" customHeight="1" x14ac:dyDescent="0.3">
      <c r="B181" s="104"/>
      <c r="C181" s="105"/>
      <c r="D181" s="105"/>
      <c r="E181" s="106" t="s">
        <v>1</v>
      </c>
      <c r="F181" s="123" t="s">
        <v>217</v>
      </c>
      <c r="G181" s="124"/>
      <c r="H181" s="124"/>
      <c r="I181" s="124"/>
      <c r="J181" s="105"/>
      <c r="K181" s="107">
        <v>1.68</v>
      </c>
      <c r="L181" s="105"/>
      <c r="M181" s="105"/>
      <c r="N181" s="105"/>
      <c r="O181" s="105"/>
      <c r="P181" s="105"/>
      <c r="Q181" s="105"/>
      <c r="R181" s="108"/>
      <c r="T181" s="109"/>
      <c r="U181" s="105"/>
      <c r="V181" s="105"/>
      <c r="W181" s="105"/>
      <c r="X181" s="105"/>
      <c r="Y181" s="105"/>
      <c r="Z181" s="105"/>
      <c r="AA181" s="110"/>
      <c r="AT181" s="111" t="s">
        <v>100</v>
      </c>
      <c r="AU181" s="111" t="s">
        <v>55</v>
      </c>
      <c r="AV181" s="6" t="s">
        <v>55</v>
      </c>
      <c r="AW181" s="6" t="s">
        <v>22</v>
      </c>
      <c r="AX181" s="6" t="s">
        <v>47</v>
      </c>
      <c r="AY181" s="111" t="s">
        <v>92</v>
      </c>
    </row>
    <row r="182" spans="2:65" s="1" customFormat="1" ht="31.5" customHeight="1" x14ac:dyDescent="0.3">
      <c r="B182" s="70"/>
      <c r="C182" s="96" t="s">
        <v>218</v>
      </c>
      <c r="D182" s="96" t="s">
        <v>93</v>
      </c>
      <c r="E182" s="97" t="s">
        <v>219</v>
      </c>
      <c r="F182" s="125" t="s">
        <v>220</v>
      </c>
      <c r="G182" s="125"/>
      <c r="H182" s="125"/>
      <c r="I182" s="125"/>
      <c r="J182" s="98" t="s">
        <v>117</v>
      </c>
      <c r="K182" s="99">
        <v>8.82</v>
      </c>
      <c r="L182" s="126"/>
      <c r="M182" s="126"/>
      <c r="N182" s="126">
        <f>ROUND(L182*K182,0)</f>
        <v>0</v>
      </c>
      <c r="O182" s="126"/>
      <c r="P182" s="126"/>
      <c r="Q182" s="126"/>
      <c r="R182" s="72"/>
      <c r="T182" s="100" t="s">
        <v>1</v>
      </c>
      <c r="U182" s="27" t="s">
        <v>30</v>
      </c>
      <c r="V182" s="101">
        <v>0.32300000000000001</v>
      </c>
      <c r="W182" s="101">
        <f>V182*K182</f>
        <v>2.8488600000000002</v>
      </c>
      <c r="X182" s="101">
        <v>0</v>
      </c>
      <c r="Y182" s="101">
        <f>X182*K182</f>
        <v>0</v>
      </c>
      <c r="Z182" s="101">
        <v>2.7E-2</v>
      </c>
      <c r="AA182" s="102">
        <f>Z182*K182</f>
        <v>0.23814000000000002</v>
      </c>
      <c r="AR182" s="11" t="s">
        <v>97</v>
      </c>
      <c r="AT182" s="11" t="s">
        <v>93</v>
      </c>
      <c r="AU182" s="11" t="s">
        <v>55</v>
      </c>
      <c r="AY182" s="11" t="s">
        <v>92</v>
      </c>
      <c r="BE182" s="103">
        <f>IF(U182="základní",N182,0)</f>
        <v>0</v>
      </c>
      <c r="BF182" s="103">
        <f>IF(U182="snížená",N182,0)</f>
        <v>0</v>
      </c>
      <c r="BG182" s="103">
        <f>IF(U182="zákl. přenesená",N182,0)</f>
        <v>0</v>
      </c>
      <c r="BH182" s="103">
        <f>IF(U182="sníž. přenesená",N182,0)</f>
        <v>0</v>
      </c>
      <c r="BI182" s="103">
        <f>IF(U182="nulová",N182,0)</f>
        <v>0</v>
      </c>
      <c r="BJ182" s="11" t="s">
        <v>6</v>
      </c>
      <c r="BK182" s="103">
        <f>ROUND(L182*K182,0)</f>
        <v>0</v>
      </c>
      <c r="BL182" s="11" t="s">
        <v>97</v>
      </c>
      <c r="BM182" s="11" t="s">
        <v>221</v>
      </c>
    </row>
    <row r="183" spans="2:65" s="6" customFormat="1" ht="22.5" customHeight="1" x14ac:dyDescent="0.3">
      <c r="B183" s="104"/>
      <c r="C183" s="105"/>
      <c r="D183" s="105"/>
      <c r="E183" s="106" t="s">
        <v>1</v>
      </c>
      <c r="F183" s="123" t="s">
        <v>222</v>
      </c>
      <c r="G183" s="124"/>
      <c r="H183" s="124"/>
      <c r="I183" s="124"/>
      <c r="J183" s="105"/>
      <c r="K183" s="107">
        <v>8.82</v>
      </c>
      <c r="L183" s="105"/>
      <c r="M183" s="105"/>
      <c r="N183" s="105"/>
      <c r="O183" s="105"/>
      <c r="P183" s="105"/>
      <c r="Q183" s="105"/>
      <c r="R183" s="108"/>
      <c r="T183" s="109"/>
      <c r="U183" s="105"/>
      <c r="V183" s="105"/>
      <c r="W183" s="105"/>
      <c r="X183" s="105"/>
      <c r="Y183" s="105"/>
      <c r="Z183" s="105"/>
      <c r="AA183" s="110"/>
      <c r="AT183" s="111" t="s">
        <v>100</v>
      </c>
      <c r="AU183" s="111" t="s">
        <v>55</v>
      </c>
      <c r="AV183" s="6" t="s">
        <v>55</v>
      </c>
      <c r="AW183" s="6" t="s">
        <v>22</v>
      </c>
      <c r="AX183" s="6" t="s">
        <v>47</v>
      </c>
      <c r="AY183" s="111" t="s">
        <v>92</v>
      </c>
    </row>
    <row r="184" spans="2:65" s="1" customFormat="1" ht="31.5" customHeight="1" x14ac:dyDescent="0.3">
      <c r="B184" s="70"/>
      <c r="C184" s="96" t="s">
        <v>223</v>
      </c>
      <c r="D184" s="96" t="s">
        <v>93</v>
      </c>
      <c r="E184" s="97" t="s">
        <v>224</v>
      </c>
      <c r="F184" s="125" t="s">
        <v>225</v>
      </c>
      <c r="G184" s="125"/>
      <c r="H184" s="125"/>
      <c r="I184" s="125"/>
      <c r="J184" s="98" t="s">
        <v>117</v>
      </c>
      <c r="K184" s="99">
        <v>3.52</v>
      </c>
      <c r="L184" s="126"/>
      <c r="M184" s="126"/>
      <c r="N184" s="126">
        <f>ROUND(L184*K184,0)</f>
        <v>0</v>
      </c>
      <c r="O184" s="126"/>
      <c r="P184" s="126"/>
      <c r="Q184" s="126"/>
      <c r="R184" s="72"/>
      <c r="T184" s="100" t="s">
        <v>1</v>
      </c>
      <c r="U184" s="27" t="s">
        <v>30</v>
      </c>
      <c r="V184" s="101">
        <v>0.61599999999999999</v>
      </c>
      <c r="W184" s="101">
        <f>V184*K184</f>
        <v>2.16832</v>
      </c>
      <c r="X184" s="101">
        <v>0</v>
      </c>
      <c r="Y184" s="101">
        <f>X184*K184</f>
        <v>0</v>
      </c>
      <c r="Z184" s="101">
        <v>8.7999999999999995E-2</v>
      </c>
      <c r="AA184" s="102">
        <f>Z184*K184</f>
        <v>0.30975999999999998</v>
      </c>
      <c r="AR184" s="11" t="s">
        <v>97</v>
      </c>
      <c r="AT184" s="11" t="s">
        <v>93</v>
      </c>
      <c r="AU184" s="11" t="s">
        <v>55</v>
      </c>
      <c r="AY184" s="11" t="s">
        <v>92</v>
      </c>
      <c r="BE184" s="103">
        <f>IF(U184="základní",N184,0)</f>
        <v>0</v>
      </c>
      <c r="BF184" s="103">
        <f>IF(U184="snížená",N184,0)</f>
        <v>0</v>
      </c>
      <c r="BG184" s="103">
        <f>IF(U184="zákl. přenesená",N184,0)</f>
        <v>0</v>
      </c>
      <c r="BH184" s="103">
        <f>IF(U184="sníž. přenesená",N184,0)</f>
        <v>0</v>
      </c>
      <c r="BI184" s="103">
        <f>IF(U184="nulová",N184,0)</f>
        <v>0</v>
      </c>
      <c r="BJ184" s="11" t="s">
        <v>6</v>
      </c>
      <c r="BK184" s="103">
        <f>ROUND(L184*K184,0)</f>
        <v>0</v>
      </c>
      <c r="BL184" s="11" t="s">
        <v>97</v>
      </c>
      <c r="BM184" s="11" t="s">
        <v>226</v>
      </c>
    </row>
    <row r="185" spans="2:65" s="6" customFormat="1" ht="22.5" customHeight="1" x14ac:dyDescent="0.3">
      <c r="B185" s="104"/>
      <c r="C185" s="105"/>
      <c r="D185" s="105"/>
      <c r="E185" s="106" t="s">
        <v>1</v>
      </c>
      <c r="F185" s="123" t="s">
        <v>227</v>
      </c>
      <c r="G185" s="124"/>
      <c r="H185" s="124"/>
      <c r="I185" s="124"/>
      <c r="J185" s="105"/>
      <c r="K185" s="107">
        <v>3.52</v>
      </c>
      <c r="L185" s="105"/>
      <c r="M185" s="105"/>
      <c r="N185" s="105"/>
      <c r="O185" s="105"/>
      <c r="P185" s="105"/>
      <c r="Q185" s="105"/>
      <c r="R185" s="108"/>
      <c r="T185" s="109"/>
      <c r="U185" s="105"/>
      <c r="V185" s="105"/>
      <c r="W185" s="105"/>
      <c r="X185" s="105"/>
      <c r="Y185" s="105"/>
      <c r="Z185" s="105"/>
      <c r="AA185" s="110"/>
      <c r="AT185" s="111" t="s">
        <v>100</v>
      </c>
      <c r="AU185" s="111" t="s">
        <v>55</v>
      </c>
      <c r="AV185" s="6" t="s">
        <v>55</v>
      </c>
      <c r="AW185" s="6" t="s">
        <v>22</v>
      </c>
      <c r="AX185" s="6" t="s">
        <v>47</v>
      </c>
      <c r="AY185" s="111" t="s">
        <v>92</v>
      </c>
    </row>
    <row r="186" spans="2:65" s="1" customFormat="1" ht="31.5" customHeight="1" x14ac:dyDescent="0.3">
      <c r="B186" s="70"/>
      <c r="C186" s="96" t="s">
        <v>228</v>
      </c>
      <c r="D186" s="96" t="s">
        <v>93</v>
      </c>
      <c r="E186" s="97" t="s">
        <v>229</v>
      </c>
      <c r="F186" s="125" t="s">
        <v>230</v>
      </c>
      <c r="G186" s="125"/>
      <c r="H186" s="125"/>
      <c r="I186" s="125"/>
      <c r="J186" s="98" t="s">
        <v>117</v>
      </c>
      <c r="K186" s="99">
        <v>2.8</v>
      </c>
      <c r="L186" s="126"/>
      <c r="M186" s="126"/>
      <c r="N186" s="126">
        <f>ROUND(L186*K186,0)</f>
        <v>0</v>
      </c>
      <c r="O186" s="126"/>
      <c r="P186" s="126"/>
      <c r="Q186" s="126"/>
      <c r="R186" s="72"/>
      <c r="T186" s="100" t="s">
        <v>1</v>
      </c>
      <c r="U186" s="27" t="s">
        <v>30</v>
      </c>
      <c r="V186" s="101">
        <v>0.57599999999999996</v>
      </c>
      <c r="W186" s="101">
        <f>V186*K186</f>
        <v>1.6127999999999998</v>
      </c>
      <c r="X186" s="101">
        <v>0</v>
      </c>
      <c r="Y186" s="101">
        <f>X186*K186</f>
        <v>0</v>
      </c>
      <c r="Z186" s="101">
        <v>6.7000000000000004E-2</v>
      </c>
      <c r="AA186" s="102">
        <f>Z186*K186</f>
        <v>0.18759999999999999</v>
      </c>
      <c r="AR186" s="11" t="s">
        <v>97</v>
      </c>
      <c r="AT186" s="11" t="s">
        <v>93</v>
      </c>
      <c r="AU186" s="11" t="s">
        <v>55</v>
      </c>
      <c r="AY186" s="11" t="s">
        <v>92</v>
      </c>
      <c r="BE186" s="103">
        <f>IF(U186="základní",N186,0)</f>
        <v>0</v>
      </c>
      <c r="BF186" s="103">
        <f>IF(U186="snížená",N186,0)</f>
        <v>0</v>
      </c>
      <c r="BG186" s="103">
        <f>IF(U186="zákl. přenesená",N186,0)</f>
        <v>0</v>
      </c>
      <c r="BH186" s="103">
        <f>IF(U186="sníž. přenesená",N186,0)</f>
        <v>0</v>
      </c>
      <c r="BI186" s="103">
        <f>IF(U186="nulová",N186,0)</f>
        <v>0</v>
      </c>
      <c r="BJ186" s="11" t="s">
        <v>6</v>
      </c>
      <c r="BK186" s="103">
        <f>ROUND(L186*K186,0)</f>
        <v>0</v>
      </c>
      <c r="BL186" s="11" t="s">
        <v>97</v>
      </c>
      <c r="BM186" s="11" t="s">
        <v>231</v>
      </c>
    </row>
    <row r="187" spans="2:65" s="6" customFormat="1" ht="22.5" customHeight="1" x14ac:dyDescent="0.3">
      <c r="B187" s="104"/>
      <c r="C187" s="105"/>
      <c r="D187" s="105"/>
      <c r="E187" s="106" t="s">
        <v>1</v>
      </c>
      <c r="F187" s="123" t="s">
        <v>232</v>
      </c>
      <c r="G187" s="124"/>
      <c r="H187" s="124"/>
      <c r="I187" s="124"/>
      <c r="J187" s="105"/>
      <c r="K187" s="107">
        <v>2.8</v>
      </c>
      <c r="L187" s="105"/>
      <c r="M187" s="105"/>
      <c r="N187" s="105"/>
      <c r="O187" s="105"/>
      <c r="P187" s="105"/>
      <c r="Q187" s="105"/>
      <c r="R187" s="108"/>
      <c r="T187" s="109"/>
      <c r="U187" s="105"/>
      <c r="V187" s="105"/>
      <c r="W187" s="105"/>
      <c r="X187" s="105"/>
      <c r="Y187" s="105"/>
      <c r="Z187" s="105"/>
      <c r="AA187" s="110"/>
      <c r="AT187" s="111" t="s">
        <v>100</v>
      </c>
      <c r="AU187" s="111" t="s">
        <v>55</v>
      </c>
      <c r="AV187" s="6" t="s">
        <v>55</v>
      </c>
      <c r="AW187" s="6" t="s">
        <v>22</v>
      </c>
      <c r="AX187" s="6" t="s">
        <v>47</v>
      </c>
      <c r="AY187" s="111" t="s">
        <v>92</v>
      </c>
    </row>
    <row r="188" spans="2:65" s="1" customFormat="1" ht="44.25" customHeight="1" x14ac:dyDescent="0.3">
      <c r="B188" s="70"/>
      <c r="C188" s="96" t="s">
        <v>233</v>
      </c>
      <c r="D188" s="96" t="s">
        <v>93</v>
      </c>
      <c r="E188" s="97" t="s">
        <v>234</v>
      </c>
      <c r="F188" s="125" t="s">
        <v>235</v>
      </c>
      <c r="G188" s="125"/>
      <c r="H188" s="125"/>
      <c r="I188" s="125"/>
      <c r="J188" s="98" t="s">
        <v>117</v>
      </c>
      <c r="K188" s="99">
        <v>82.019000000000005</v>
      </c>
      <c r="L188" s="126"/>
      <c r="M188" s="126"/>
      <c r="N188" s="126">
        <f>ROUND(L188*K188,0)</f>
        <v>0</v>
      </c>
      <c r="O188" s="126"/>
      <c r="P188" s="126"/>
      <c r="Q188" s="126"/>
      <c r="R188" s="72"/>
      <c r="T188" s="100" t="s">
        <v>1</v>
      </c>
      <c r="U188" s="27" t="s">
        <v>30</v>
      </c>
      <c r="V188" s="101">
        <v>0.22</v>
      </c>
      <c r="W188" s="101">
        <f>V188*K188</f>
        <v>18.044180000000001</v>
      </c>
      <c r="X188" s="101">
        <v>0</v>
      </c>
      <c r="Y188" s="101">
        <f>X188*K188</f>
        <v>0</v>
      </c>
      <c r="Z188" s="101">
        <v>5.8999999999999997E-2</v>
      </c>
      <c r="AA188" s="102">
        <f>Z188*K188</f>
        <v>4.8391210000000004</v>
      </c>
      <c r="AR188" s="11" t="s">
        <v>97</v>
      </c>
      <c r="AT188" s="11" t="s">
        <v>93</v>
      </c>
      <c r="AU188" s="11" t="s">
        <v>55</v>
      </c>
      <c r="AY188" s="11" t="s">
        <v>92</v>
      </c>
      <c r="BE188" s="103">
        <f>IF(U188="základní",N188,0)</f>
        <v>0</v>
      </c>
      <c r="BF188" s="103">
        <f>IF(U188="snížená",N188,0)</f>
        <v>0</v>
      </c>
      <c r="BG188" s="103">
        <f>IF(U188="zákl. přenesená",N188,0)</f>
        <v>0</v>
      </c>
      <c r="BH188" s="103">
        <f>IF(U188="sníž. přenesená",N188,0)</f>
        <v>0</v>
      </c>
      <c r="BI188" s="103">
        <f>IF(U188="nulová",N188,0)</f>
        <v>0</v>
      </c>
      <c r="BJ188" s="11" t="s">
        <v>6</v>
      </c>
      <c r="BK188" s="103">
        <f>ROUND(L188*K188,0)</f>
        <v>0</v>
      </c>
      <c r="BL188" s="11" t="s">
        <v>97</v>
      </c>
      <c r="BM188" s="11" t="s">
        <v>236</v>
      </c>
    </row>
    <row r="189" spans="2:65" s="6" customFormat="1" ht="31.5" customHeight="1" x14ac:dyDescent="0.3">
      <c r="B189" s="104"/>
      <c r="C189" s="105"/>
      <c r="D189" s="105"/>
      <c r="E189" s="106" t="s">
        <v>1</v>
      </c>
      <c r="F189" s="123" t="s">
        <v>172</v>
      </c>
      <c r="G189" s="124"/>
      <c r="H189" s="124"/>
      <c r="I189" s="124"/>
      <c r="J189" s="105"/>
      <c r="K189" s="107">
        <v>7.1959999999999997</v>
      </c>
      <c r="L189" s="105"/>
      <c r="M189" s="105"/>
      <c r="N189" s="105"/>
      <c r="O189" s="105"/>
      <c r="P189" s="105"/>
      <c r="Q189" s="105"/>
      <c r="R189" s="108"/>
      <c r="T189" s="109"/>
      <c r="U189" s="105"/>
      <c r="V189" s="105"/>
      <c r="W189" s="105"/>
      <c r="X189" s="105"/>
      <c r="Y189" s="105"/>
      <c r="Z189" s="105"/>
      <c r="AA189" s="110"/>
      <c r="AT189" s="111" t="s">
        <v>100</v>
      </c>
      <c r="AU189" s="111" t="s">
        <v>55</v>
      </c>
      <c r="AV189" s="6" t="s">
        <v>55</v>
      </c>
      <c r="AW189" s="6" t="s">
        <v>22</v>
      </c>
      <c r="AX189" s="6" t="s">
        <v>47</v>
      </c>
      <c r="AY189" s="111" t="s">
        <v>92</v>
      </c>
    </row>
    <row r="190" spans="2:65" s="6" customFormat="1" ht="22.5" customHeight="1" x14ac:dyDescent="0.3">
      <c r="B190" s="104"/>
      <c r="C190" s="105"/>
      <c r="D190" s="105"/>
      <c r="E190" s="106" t="s">
        <v>1</v>
      </c>
      <c r="F190" s="137" t="s">
        <v>173</v>
      </c>
      <c r="G190" s="138"/>
      <c r="H190" s="138"/>
      <c r="I190" s="138"/>
      <c r="J190" s="105"/>
      <c r="K190" s="107">
        <v>4.08</v>
      </c>
      <c r="L190" s="105"/>
      <c r="M190" s="105"/>
      <c r="N190" s="105"/>
      <c r="O190" s="105"/>
      <c r="P190" s="105"/>
      <c r="Q190" s="105"/>
      <c r="R190" s="108"/>
      <c r="T190" s="109"/>
      <c r="U190" s="105"/>
      <c r="V190" s="105"/>
      <c r="W190" s="105"/>
      <c r="X190" s="105"/>
      <c r="Y190" s="105"/>
      <c r="Z190" s="105"/>
      <c r="AA190" s="110"/>
      <c r="AT190" s="111" t="s">
        <v>100</v>
      </c>
      <c r="AU190" s="111" t="s">
        <v>55</v>
      </c>
      <c r="AV190" s="6" t="s">
        <v>55</v>
      </c>
      <c r="AW190" s="6" t="s">
        <v>22</v>
      </c>
      <c r="AX190" s="6" t="s">
        <v>47</v>
      </c>
      <c r="AY190" s="111" t="s">
        <v>92</v>
      </c>
    </row>
    <row r="191" spans="2:65" s="6" customFormat="1" ht="22.5" customHeight="1" x14ac:dyDescent="0.3">
      <c r="B191" s="104"/>
      <c r="C191" s="105"/>
      <c r="D191" s="105"/>
      <c r="E191" s="106" t="s">
        <v>1</v>
      </c>
      <c r="F191" s="137" t="s">
        <v>174</v>
      </c>
      <c r="G191" s="138"/>
      <c r="H191" s="138"/>
      <c r="I191" s="138"/>
      <c r="J191" s="105"/>
      <c r="K191" s="107">
        <v>7.38</v>
      </c>
      <c r="L191" s="105"/>
      <c r="M191" s="105"/>
      <c r="N191" s="105"/>
      <c r="O191" s="105"/>
      <c r="P191" s="105"/>
      <c r="Q191" s="105"/>
      <c r="R191" s="108"/>
      <c r="T191" s="109"/>
      <c r="U191" s="105"/>
      <c r="V191" s="105"/>
      <c r="W191" s="105"/>
      <c r="X191" s="105"/>
      <c r="Y191" s="105"/>
      <c r="Z191" s="105"/>
      <c r="AA191" s="110"/>
      <c r="AT191" s="111" t="s">
        <v>100</v>
      </c>
      <c r="AU191" s="111" t="s">
        <v>55</v>
      </c>
      <c r="AV191" s="6" t="s">
        <v>55</v>
      </c>
      <c r="AW191" s="6" t="s">
        <v>22</v>
      </c>
      <c r="AX191" s="6" t="s">
        <v>47</v>
      </c>
      <c r="AY191" s="111" t="s">
        <v>92</v>
      </c>
    </row>
    <row r="192" spans="2:65" s="6" customFormat="1" ht="22.5" customHeight="1" x14ac:dyDescent="0.3">
      <c r="B192" s="104"/>
      <c r="C192" s="105"/>
      <c r="D192" s="105"/>
      <c r="E192" s="106" t="s">
        <v>1</v>
      </c>
      <c r="F192" s="137" t="s">
        <v>175</v>
      </c>
      <c r="G192" s="138"/>
      <c r="H192" s="138"/>
      <c r="I192" s="138"/>
      <c r="J192" s="105"/>
      <c r="K192" s="107">
        <v>25.83</v>
      </c>
      <c r="L192" s="105"/>
      <c r="M192" s="105"/>
      <c r="N192" s="105"/>
      <c r="O192" s="105"/>
      <c r="P192" s="105"/>
      <c r="Q192" s="105"/>
      <c r="R192" s="108"/>
      <c r="T192" s="109"/>
      <c r="U192" s="105"/>
      <c r="V192" s="105"/>
      <c r="W192" s="105"/>
      <c r="X192" s="105"/>
      <c r="Y192" s="105"/>
      <c r="Z192" s="105"/>
      <c r="AA192" s="110"/>
      <c r="AT192" s="111" t="s">
        <v>100</v>
      </c>
      <c r="AU192" s="111" t="s">
        <v>55</v>
      </c>
      <c r="AV192" s="6" t="s">
        <v>55</v>
      </c>
      <c r="AW192" s="6" t="s">
        <v>22</v>
      </c>
      <c r="AX192" s="6" t="s">
        <v>47</v>
      </c>
      <c r="AY192" s="111" t="s">
        <v>92</v>
      </c>
    </row>
    <row r="193" spans="2:65" s="6" customFormat="1" ht="44.25" customHeight="1" x14ac:dyDescent="0.3">
      <c r="B193" s="104"/>
      <c r="C193" s="105"/>
      <c r="D193" s="105"/>
      <c r="E193" s="106" t="s">
        <v>1</v>
      </c>
      <c r="F193" s="137" t="s">
        <v>176</v>
      </c>
      <c r="G193" s="138"/>
      <c r="H193" s="138"/>
      <c r="I193" s="138"/>
      <c r="J193" s="105"/>
      <c r="K193" s="107">
        <v>5.3259999999999996</v>
      </c>
      <c r="L193" s="105"/>
      <c r="M193" s="105"/>
      <c r="N193" s="105"/>
      <c r="O193" s="105"/>
      <c r="P193" s="105"/>
      <c r="Q193" s="105"/>
      <c r="R193" s="108"/>
      <c r="T193" s="109"/>
      <c r="U193" s="105"/>
      <c r="V193" s="105"/>
      <c r="W193" s="105"/>
      <c r="X193" s="105"/>
      <c r="Y193" s="105"/>
      <c r="Z193" s="105"/>
      <c r="AA193" s="110"/>
      <c r="AT193" s="111" t="s">
        <v>100</v>
      </c>
      <c r="AU193" s="111" t="s">
        <v>55</v>
      </c>
      <c r="AV193" s="6" t="s">
        <v>55</v>
      </c>
      <c r="AW193" s="6" t="s">
        <v>22</v>
      </c>
      <c r="AX193" s="6" t="s">
        <v>47</v>
      </c>
      <c r="AY193" s="111" t="s">
        <v>92</v>
      </c>
    </row>
    <row r="194" spans="2:65" s="6" customFormat="1" ht="31.5" customHeight="1" x14ac:dyDescent="0.3">
      <c r="B194" s="104"/>
      <c r="C194" s="105"/>
      <c r="D194" s="105"/>
      <c r="E194" s="106" t="s">
        <v>1</v>
      </c>
      <c r="F194" s="137" t="s">
        <v>177</v>
      </c>
      <c r="G194" s="138"/>
      <c r="H194" s="138"/>
      <c r="I194" s="138"/>
      <c r="J194" s="105"/>
      <c r="K194" s="107">
        <v>32.207000000000001</v>
      </c>
      <c r="L194" s="105"/>
      <c r="M194" s="105"/>
      <c r="N194" s="105"/>
      <c r="O194" s="105"/>
      <c r="P194" s="105"/>
      <c r="Q194" s="105"/>
      <c r="R194" s="108"/>
      <c r="T194" s="109"/>
      <c r="U194" s="105"/>
      <c r="V194" s="105"/>
      <c r="W194" s="105"/>
      <c r="X194" s="105"/>
      <c r="Y194" s="105"/>
      <c r="Z194" s="105"/>
      <c r="AA194" s="110"/>
      <c r="AT194" s="111" t="s">
        <v>100</v>
      </c>
      <c r="AU194" s="111" t="s">
        <v>55</v>
      </c>
      <c r="AV194" s="6" t="s">
        <v>55</v>
      </c>
      <c r="AW194" s="6" t="s">
        <v>22</v>
      </c>
      <c r="AX194" s="6" t="s">
        <v>47</v>
      </c>
      <c r="AY194" s="111" t="s">
        <v>92</v>
      </c>
    </row>
    <row r="195" spans="2:65" s="1" customFormat="1" ht="31.5" customHeight="1" x14ac:dyDescent="0.3">
      <c r="B195" s="70"/>
      <c r="C195" s="96" t="s">
        <v>237</v>
      </c>
      <c r="D195" s="96" t="s">
        <v>93</v>
      </c>
      <c r="E195" s="97" t="s">
        <v>238</v>
      </c>
      <c r="F195" s="125" t="s">
        <v>239</v>
      </c>
      <c r="G195" s="125"/>
      <c r="H195" s="125"/>
      <c r="I195" s="125"/>
      <c r="J195" s="98" t="s">
        <v>117</v>
      </c>
      <c r="K195" s="99">
        <v>38.347999999999999</v>
      </c>
      <c r="L195" s="126"/>
      <c r="M195" s="126"/>
      <c r="N195" s="126">
        <f>ROUND(L195*K195,0)</f>
        <v>0</v>
      </c>
      <c r="O195" s="126"/>
      <c r="P195" s="126"/>
      <c r="Q195" s="126"/>
      <c r="R195" s="72"/>
      <c r="T195" s="100" t="s">
        <v>1</v>
      </c>
      <c r="U195" s="27" t="s">
        <v>30</v>
      </c>
      <c r="V195" s="101">
        <v>0.11600000000000001</v>
      </c>
      <c r="W195" s="101">
        <f>V195*K195</f>
        <v>4.4483680000000003</v>
      </c>
      <c r="X195" s="101">
        <v>0</v>
      </c>
      <c r="Y195" s="101">
        <f>X195*K195</f>
        <v>0</v>
      </c>
      <c r="Z195" s="101">
        <v>1.6E-2</v>
      </c>
      <c r="AA195" s="102">
        <f>Z195*K195</f>
        <v>0.613568</v>
      </c>
      <c r="AR195" s="11" t="s">
        <v>97</v>
      </c>
      <c r="AT195" s="11" t="s">
        <v>93</v>
      </c>
      <c r="AU195" s="11" t="s">
        <v>55</v>
      </c>
      <c r="AY195" s="11" t="s">
        <v>92</v>
      </c>
      <c r="BE195" s="103">
        <f>IF(U195="základní",N195,0)</f>
        <v>0</v>
      </c>
      <c r="BF195" s="103">
        <f>IF(U195="snížená",N195,0)</f>
        <v>0</v>
      </c>
      <c r="BG195" s="103">
        <f>IF(U195="zákl. přenesená",N195,0)</f>
        <v>0</v>
      </c>
      <c r="BH195" s="103">
        <f>IF(U195="sníž. přenesená",N195,0)</f>
        <v>0</v>
      </c>
      <c r="BI195" s="103">
        <f>IF(U195="nulová",N195,0)</f>
        <v>0</v>
      </c>
      <c r="BJ195" s="11" t="s">
        <v>6</v>
      </c>
      <c r="BK195" s="103">
        <f>ROUND(L195*K195,0)</f>
        <v>0</v>
      </c>
      <c r="BL195" s="11" t="s">
        <v>97</v>
      </c>
      <c r="BM195" s="11" t="s">
        <v>240</v>
      </c>
    </row>
    <row r="196" spans="2:65" s="6" customFormat="1" ht="44.25" customHeight="1" x14ac:dyDescent="0.3">
      <c r="B196" s="104"/>
      <c r="C196" s="105"/>
      <c r="D196" s="105"/>
      <c r="E196" s="106" t="s">
        <v>1</v>
      </c>
      <c r="F196" s="123" t="s">
        <v>191</v>
      </c>
      <c r="G196" s="124"/>
      <c r="H196" s="124"/>
      <c r="I196" s="124"/>
      <c r="J196" s="105"/>
      <c r="K196" s="107">
        <v>16.815000000000001</v>
      </c>
      <c r="L196" s="105"/>
      <c r="M196" s="105"/>
      <c r="N196" s="105"/>
      <c r="O196" s="105"/>
      <c r="P196" s="105"/>
      <c r="Q196" s="105"/>
      <c r="R196" s="108"/>
      <c r="T196" s="109"/>
      <c r="U196" s="105"/>
      <c r="V196" s="105"/>
      <c r="W196" s="105"/>
      <c r="X196" s="105"/>
      <c r="Y196" s="105"/>
      <c r="Z196" s="105"/>
      <c r="AA196" s="110"/>
      <c r="AT196" s="111" t="s">
        <v>100</v>
      </c>
      <c r="AU196" s="111" t="s">
        <v>55</v>
      </c>
      <c r="AV196" s="6" t="s">
        <v>55</v>
      </c>
      <c r="AW196" s="6" t="s">
        <v>22</v>
      </c>
      <c r="AX196" s="6" t="s">
        <v>47</v>
      </c>
      <c r="AY196" s="111" t="s">
        <v>92</v>
      </c>
    </row>
    <row r="197" spans="2:65" s="6" customFormat="1" ht="31.5" customHeight="1" x14ac:dyDescent="0.3">
      <c r="B197" s="104"/>
      <c r="C197" s="105"/>
      <c r="D197" s="105"/>
      <c r="E197" s="106" t="s">
        <v>1</v>
      </c>
      <c r="F197" s="137" t="s">
        <v>192</v>
      </c>
      <c r="G197" s="138"/>
      <c r="H197" s="138"/>
      <c r="I197" s="138"/>
      <c r="J197" s="105"/>
      <c r="K197" s="107">
        <v>21.533000000000001</v>
      </c>
      <c r="L197" s="105"/>
      <c r="M197" s="105"/>
      <c r="N197" s="105"/>
      <c r="O197" s="105"/>
      <c r="P197" s="105"/>
      <c r="Q197" s="105"/>
      <c r="R197" s="108"/>
      <c r="T197" s="109"/>
      <c r="U197" s="105"/>
      <c r="V197" s="105"/>
      <c r="W197" s="105"/>
      <c r="X197" s="105"/>
      <c r="Y197" s="105"/>
      <c r="Z197" s="105"/>
      <c r="AA197" s="110"/>
      <c r="AT197" s="111" t="s">
        <v>100</v>
      </c>
      <c r="AU197" s="111" t="s">
        <v>55</v>
      </c>
      <c r="AV197" s="6" t="s">
        <v>55</v>
      </c>
      <c r="AW197" s="6" t="s">
        <v>22</v>
      </c>
      <c r="AX197" s="6" t="s">
        <v>47</v>
      </c>
      <c r="AY197" s="111" t="s">
        <v>92</v>
      </c>
    </row>
    <row r="198" spans="2:65" s="1" customFormat="1" ht="22.5" customHeight="1" x14ac:dyDescent="0.3">
      <c r="B198" s="70"/>
      <c r="C198" s="96" t="s">
        <v>241</v>
      </c>
      <c r="D198" s="96" t="s">
        <v>93</v>
      </c>
      <c r="E198" s="97" t="s">
        <v>242</v>
      </c>
      <c r="F198" s="125" t="s">
        <v>243</v>
      </c>
      <c r="G198" s="125"/>
      <c r="H198" s="125"/>
      <c r="I198" s="125"/>
      <c r="J198" s="98" t="s">
        <v>96</v>
      </c>
      <c r="K198" s="99">
        <v>1.23</v>
      </c>
      <c r="L198" s="126"/>
      <c r="M198" s="126"/>
      <c r="N198" s="126">
        <f>ROUND(L198*K198,0)</f>
        <v>0</v>
      </c>
      <c r="O198" s="126"/>
      <c r="P198" s="126"/>
      <c r="Q198" s="126"/>
      <c r="R198" s="72"/>
      <c r="T198" s="100" t="s">
        <v>1</v>
      </c>
      <c r="U198" s="27" t="s">
        <v>30</v>
      </c>
      <c r="V198" s="101">
        <v>26.545000000000002</v>
      </c>
      <c r="W198" s="101">
        <f>V198*K198</f>
        <v>32.650350000000003</v>
      </c>
      <c r="X198" s="101">
        <v>0.54034000000000004</v>
      </c>
      <c r="Y198" s="101">
        <f>X198*K198</f>
        <v>0.66461820000000005</v>
      </c>
      <c r="Z198" s="101">
        <v>0</v>
      </c>
      <c r="AA198" s="102">
        <f>Z198*K198</f>
        <v>0</v>
      </c>
      <c r="AR198" s="11" t="s">
        <v>97</v>
      </c>
      <c r="AT198" s="11" t="s">
        <v>93</v>
      </c>
      <c r="AU198" s="11" t="s">
        <v>55</v>
      </c>
      <c r="AY198" s="11" t="s">
        <v>92</v>
      </c>
      <c r="BE198" s="103">
        <f>IF(U198="základní",N198,0)</f>
        <v>0</v>
      </c>
      <c r="BF198" s="103">
        <f>IF(U198="snížená",N198,0)</f>
        <v>0</v>
      </c>
      <c r="BG198" s="103">
        <f>IF(U198="zákl. přenesená",N198,0)</f>
        <v>0</v>
      </c>
      <c r="BH198" s="103">
        <f>IF(U198="sníž. přenesená",N198,0)</f>
        <v>0</v>
      </c>
      <c r="BI198" s="103">
        <f>IF(U198="nulová",N198,0)</f>
        <v>0</v>
      </c>
      <c r="BJ198" s="11" t="s">
        <v>6</v>
      </c>
      <c r="BK198" s="103">
        <f>ROUND(L198*K198,0)</f>
        <v>0</v>
      </c>
      <c r="BL198" s="11" t="s">
        <v>97</v>
      </c>
      <c r="BM198" s="11" t="s">
        <v>244</v>
      </c>
    </row>
    <row r="199" spans="2:65" s="6" customFormat="1" ht="22.5" customHeight="1" x14ac:dyDescent="0.3">
      <c r="B199" s="104"/>
      <c r="C199" s="105"/>
      <c r="D199" s="105"/>
      <c r="E199" s="106" t="s">
        <v>1</v>
      </c>
      <c r="F199" s="123" t="s">
        <v>245</v>
      </c>
      <c r="G199" s="124"/>
      <c r="H199" s="124"/>
      <c r="I199" s="124"/>
      <c r="J199" s="105"/>
      <c r="K199" s="107">
        <v>1.23</v>
      </c>
      <c r="L199" s="105"/>
      <c r="M199" s="105"/>
      <c r="N199" s="105"/>
      <c r="O199" s="105"/>
      <c r="P199" s="105"/>
      <c r="Q199" s="105"/>
      <c r="R199" s="108"/>
      <c r="T199" s="109"/>
      <c r="U199" s="105"/>
      <c r="V199" s="105"/>
      <c r="W199" s="105"/>
      <c r="X199" s="105"/>
      <c r="Y199" s="105"/>
      <c r="Z199" s="105"/>
      <c r="AA199" s="110"/>
      <c r="AT199" s="111" t="s">
        <v>100</v>
      </c>
      <c r="AU199" s="111" t="s">
        <v>55</v>
      </c>
      <c r="AV199" s="6" t="s">
        <v>55</v>
      </c>
      <c r="AW199" s="6" t="s">
        <v>22</v>
      </c>
      <c r="AX199" s="6" t="s">
        <v>47</v>
      </c>
      <c r="AY199" s="111" t="s">
        <v>92</v>
      </c>
    </row>
    <row r="200" spans="2:65" s="1" customFormat="1" ht="22.5" customHeight="1" x14ac:dyDescent="0.3">
      <c r="B200" s="70"/>
      <c r="C200" s="112" t="s">
        <v>246</v>
      </c>
      <c r="D200" s="112" t="s">
        <v>126</v>
      </c>
      <c r="E200" s="113" t="s">
        <v>247</v>
      </c>
      <c r="F200" s="139" t="s">
        <v>248</v>
      </c>
      <c r="G200" s="139"/>
      <c r="H200" s="139"/>
      <c r="I200" s="139"/>
      <c r="J200" s="114" t="s">
        <v>249</v>
      </c>
      <c r="K200" s="115">
        <v>0.39100000000000001</v>
      </c>
      <c r="L200" s="140"/>
      <c r="M200" s="140"/>
      <c r="N200" s="140">
        <f>ROUND(L200*K200,0)</f>
        <v>0</v>
      </c>
      <c r="O200" s="126"/>
      <c r="P200" s="126"/>
      <c r="Q200" s="126"/>
      <c r="R200" s="72"/>
      <c r="T200" s="100" t="s">
        <v>1</v>
      </c>
      <c r="U200" s="27" t="s">
        <v>30</v>
      </c>
      <c r="V200" s="101">
        <v>0</v>
      </c>
      <c r="W200" s="101">
        <f>V200*K200</f>
        <v>0</v>
      </c>
      <c r="X200" s="101">
        <v>4.0999999999999996</v>
      </c>
      <c r="Y200" s="101">
        <f>X200*K200</f>
        <v>1.6031</v>
      </c>
      <c r="Z200" s="101">
        <v>0</v>
      </c>
      <c r="AA200" s="102">
        <f>Z200*K200</f>
        <v>0</v>
      </c>
      <c r="AR200" s="11" t="s">
        <v>130</v>
      </c>
      <c r="AT200" s="11" t="s">
        <v>126</v>
      </c>
      <c r="AU200" s="11" t="s">
        <v>55</v>
      </c>
      <c r="AY200" s="11" t="s">
        <v>92</v>
      </c>
      <c r="BE200" s="103">
        <f>IF(U200="základní",N200,0)</f>
        <v>0</v>
      </c>
      <c r="BF200" s="103">
        <f>IF(U200="snížená",N200,0)</f>
        <v>0</v>
      </c>
      <c r="BG200" s="103">
        <f>IF(U200="zákl. přenesená",N200,0)</f>
        <v>0</v>
      </c>
      <c r="BH200" s="103">
        <f>IF(U200="sníž. přenesená",N200,0)</f>
        <v>0</v>
      </c>
      <c r="BI200" s="103">
        <f>IF(U200="nulová",N200,0)</f>
        <v>0</v>
      </c>
      <c r="BJ200" s="11" t="s">
        <v>6</v>
      </c>
      <c r="BK200" s="103">
        <f>ROUND(L200*K200,0)</f>
        <v>0</v>
      </c>
      <c r="BL200" s="11" t="s">
        <v>97</v>
      </c>
      <c r="BM200" s="11" t="s">
        <v>250</v>
      </c>
    </row>
    <row r="201" spans="2:65" s="6" customFormat="1" ht="22.5" customHeight="1" x14ac:dyDescent="0.3">
      <c r="B201" s="104"/>
      <c r="C201" s="105"/>
      <c r="D201" s="105"/>
      <c r="E201" s="106" t="s">
        <v>1</v>
      </c>
      <c r="F201" s="123" t="s">
        <v>251</v>
      </c>
      <c r="G201" s="124"/>
      <c r="H201" s="124"/>
      <c r="I201" s="124"/>
      <c r="J201" s="105"/>
      <c r="K201" s="107">
        <v>0.39100000000000001</v>
      </c>
      <c r="L201" s="105"/>
      <c r="M201" s="105"/>
      <c r="N201" s="105"/>
      <c r="O201" s="105"/>
      <c r="P201" s="105"/>
      <c r="Q201" s="105"/>
      <c r="R201" s="108"/>
      <c r="T201" s="109"/>
      <c r="U201" s="105"/>
      <c r="V201" s="105"/>
      <c r="W201" s="105"/>
      <c r="X201" s="105"/>
      <c r="Y201" s="105"/>
      <c r="Z201" s="105"/>
      <c r="AA201" s="110"/>
      <c r="AT201" s="111" t="s">
        <v>100</v>
      </c>
      <c r="AU201" s="111" t="s">
        <v>55</v>
      </c>
      <c r="AV201" s="6" t="s">
        <v>55</v>
      </c>
      <c r="AW201" s="6" t="s">
        <v>22</v>
      </c>
      <c r="AX201" s="6" t="s">
        <v>47</v>
      </c>
      <c r="AY201" s="111" t="s">
        <v>92</v>
      </c>
    </row>
    <row r="202" spans="2:65" s="1" customFormat="1" ht="31.5" customHeight="1" x14ac:dyDescent="0.3">
      <c r="B202" s="70"/>
      <c r="C202" s="96" t="s">
        <v>252</v>
      </c>
      <c r="D202" s="96" t="s">
        <v>93</v>
      </c>
      <c r="E202" s="97" t="s">
        <v>253</v>
      </c>
      <c r="F202" s="125" t="s">
        <v>254</v>
      </c>
      <c r="G202" s="125"/>
      <c r="H202" s="125"/>
      <c r="I202" s="125"/>
      <c r="J202" s="98" t="s">
        <v>96</v>
      </c>
      <c r="K202" s="99">
        <v>3.105</v>
      </c>
      <c r="L202" s="126"/>
      <c r="M202" s="126"/>
      <c r="N202" s="126">
        <f>ROUND(L202*K202,0)</f>
        <v>0</v>
      </c>
      <c r="O202" s="126"/>
      <c r="P202" s="126"/>
      <c r="Q202" s="126"/>
      <c r="R202" s="72"/>
      <c r="T202" s="100" t="s">
        <v>1</v>
      </c>
      <c r="U202" s="27" t="s">
        <v>30</v>
      </c>
      <c r="V202" s="101">
        <v>7.4</v>
      </c>
      <c r="W202" s="101">
        <f>V202*K202</f>
        <v>22.977</v>
      </c>
      <c r="X202" s="101">
        <v>0</v>
      </c>
      <c r="Y202" s="101">
        <f>X202*K202</f>
        <v>0</v>
      </c>
      <c r="Z202" s="101">
        <v>0</v>
      </c>
      <c r="AA202" s="102">
        <f>Z202*K202</f>
        <v>0</v>
      </c>
      <c r="AR202" s="11" t="s">
        <v>97</v>
      </c>
      <c r="AT202" s="11" t="s">
        <v>93</v>
      </c>
      <c r="AU202" s="11" t="s">
        <v>55</v>
      </c>
      <c r="AY202" s="11" t="s">
        <v>92</v>
      </c>
      <c r="BE202" s="103">
        <f>IF(U202="základní",N202,0)</f>
        <v>0</v>
      </c>
      <c r="BF202" s="103">
        <f>IF(U202="snížená",N202,0)</f>
        <v>0</v>
      </c>
      <c r="BG202" s="103">
        <f>IF(U202="zákl. přenesená",N202,0)</f>
        <v>0</v>
      </c>
      <c r="BH202" s="103">
        <f>IF(U202="sníž. přenesená",N202,0)</f>
        <v>0</v>
      </c>
      <c r="BI202" s="103">
        <f>IF(U202="nulová",N202,0)</f>
        <v>0</v>
      </c>
      <c r="BJ202" s="11" t="s">
        <v>6</v>
      </c>
      <c r="BK202" s="103">
        <f>ROUND(L202*K202,0)</f>
        <v>0</v>
      </c>
      <c r="BL202" s="11" t="s">
        <v>97</v>
      </c>
      <c r="BM202" s="11" t="s">
        <v>255</v>
      </c>
    </row>
    <row r="203" spans="2:65" s="6" customFormat="1" ht="22.5" customHeight="1" x14ac:dyDescent="0.3">
      <c r="B203" s="104"/>
      <c r="C203" s="105"/>
      <c r="D203" s="105"/>
      <c r="E203" s="106" t="s">
        <v>1</v>
      </c>
      <c r="F203" s="123" t="s">
        <v>256</v>
      </c>
      <c r="G203" s="124"/>
      <c r="H203" s="124"/>
      <c r="I203" s="124"/>
      <c r="J203" s="105"/>
      <c r="K203" s="107">
        <v>2.4329999999999998</v>
      </c>
      <c r="L203" s="105"/>
      <c r="M203" s="105"/>
      <c r="N203" s="105"/>
      <c r="O203" s="105"/>
      <c r="P203" s="105"/>
      <c r="Q203" s="105"/>
      <c r="R203" s="108"/>
      <c r="T203" s="109"/>
      <c r="U203" s="105"/>
      <c r="V203" s="105"/>
      <c r="W203" s="105"/>
      <c r="X203" s="105"/>
      <c r="Y203" s="105"/>
      <c r="Z203" s="105"/>
      <c r="AA203" s="110"/>
      <c r="AT203" s="111" t="s">
        <v>100</v>
      </c>
      <c r="AU203" s="111" t="s">
        <v>55</v>
      </c>
      <c r="AV203" s="6" t="s">
        <v>55</v>
      </c>
      <c r="AW203" s="6" t="s">
        <v>22</v>
      </c>
      <c r="AX203" s="6" t="s">
        <v>47</v>
      </c>
      <c r="AY203" s="111" t="s">
        <v>92</v>
      </c>
    </row>
    <row r="204" spans="2:65" s="6" customFormat="1" ht="22.5" customHeight="1" x14ac:dyDescent="0.3">
      <c r="B204" s="104"/>
      <c r="C204" s="105"/>
      <c r="D204" s="105"/>
      <c r="E204" s="106" t="s">
        <v>1</v>
      </c>
      <c r="F204" s="137" t="s">
        <v>257</v>
      </c>
      <c r="G204" s="138"/>
      <c r="H204" s="138"/>
      <c r="I204" s="138"/>
      <c r="J204" s="105"/>
      <c r="K204" s="107">
        <v>0.67200000000000004</v>
      </c>
      <c r="L204" s="105"/>
      <c r="M204" s="105"/>
      <c r="N204" s="105"/>
      <c r="O204" s="105"/>
      <c r="P204" s="105"/>
      <c r="Q204" s="105"/>
      <c r="R204" s="108"/>
      <c r="T204" s="109"/>
      <c r="U204" s="105"/>
      <c r="V204" s="105"/>
      <c r="W204" s="105"/>
      <c r="X204" s="105"/>
      <c r="Y204" s="105"/>
      <c r="Z204" s="105"/>
      <c r="AA204" s="110"/>
      <c r="AT204" s="111" t="s">
        <v>100</v>
      </c>
      <c r="AU204" s="111" t="s">
        <v>55</v>
      </c>
      <c r="AV204" s="6" t="s">
        <v>55</v>
      </c>
      <c r="AW204" s="6" t="s">
        <v>22</v>
      </c>
      <c r="AX204" s="6" t="s">
        <v>47</v>
      </c>
      <c r="AY204" s="111" t="s">
        <v>92</v>
      </c>
    </row>
    <row r="205" spans="2:65" s="1" customFormat="1" ht="31.5" customHeight="1" x14ac:dyDescent="0.3">
      <c r="B205" s="70"/>
      <c r="C205" s="96" t="s">
        <v>258</v>
      </c>
      <c r="D205" s="96" t="s">
        <v>93</v>
      </c>
      <c r="E205" s="97" t="s">
        <v>259</v>
      </c>
      <c r="F205" s="125" t="s">
        <v>260</v>
      </c>
      <c r="G205" s="125"/>
      <c r="H205" s="125"/>
      <c r="I205" s="125"/>
      <c r="J205" s="98" t="s">
        <v>96</v>
      </c>
      <c r="K205" s="99">
        <v>3.105</v>
      </c>
      <c r="L205" s="126"/>
      <c r="M205" s="126"/>
      <c r="N205" s="126">
        <f>ROUND(L205*K205,0)</f>
        <v>0</v>
      </c>
      <c r="O205" s="126"/>
      <c r="P205" s="126"/>
      <c r="Q205" s="126"/>
      <c r="R205" s="72"/>
      <c r="T205" s="100" t="s">
        <v>1</v>
      </c>
      <c r="U205" s="27" t="s">
        <v>30</v>
      </c>
      <c r="V205" s="101">
        <v>37.229999999999997</v>
      </c>
      <c r="W205" s="101">
        <f>V205*K205</f>
        <v>115.59914999999999</v>
      </c>
      <c r="X205" s="101">
        <v>0.50375000000000003</v>
      </c>
      <c r="Y205" s="101">
        <f>X205*K205</f>
        <v>1.5641437500000002</v>
      </c>
      <c r="Z205" s="101">
        <v>2.5</v>
      </c>
      <c r="AA205" s="102">
        <f>Z205*K205</f>
        <v>7.7625000000000002</v>
      </c>
      <c r="AR205" s="11" t="s">
        <v>97</v>
      </c>
      <c r="AT205" s="11" t="s">
        <v>93</v>
      </c>
      <c r="AU205" s="11" t="s">
        <v>55</v>
      </c>
      <c r="AY205" s="11" t="s">
        <v>92</v>
      </c>
      <c r="BE205" s="103">
        <f>IF(U205="základní",N205,0)</f>
        <v>0</v>
      </c>
      <c r="BF205" s="103">
        <f>IF(U205="snížená",N205,0)</f>
        <v>0</v>
      </c>
      <c r="BG205" s="103">
        <f>IF(U205="zákl. přenesená",N205,0)</f>
        <v>0</v>
      </c>
      <c r="BH205" s="103">
        <f>IF(U205="sníž. přenesená",N205,0)</f>
        <v>0</v>
      </c>
      <c r="BI205" s="103">
        <f>IF(U205="nulová",N205,0)</f>
        <v>0</v>
      </c>
      <c r="BJ205" s="11" t="s">
        <v>6</v>
      </c>
      <c r="BK205" s="103">
        <f>ROUND(L205*K205,0)</f>
        <v>0</v>
      </c>
      <c r="BL205" s="11" t="s">
        <v>97</v>
      </c>
      <c r="BM205" s="11" t="s">
        <v>261</v>
      </c>
    </row>
    <row r="206" spans="2:65" s="6" customFormat="1" ht="22.5" customHeight="1" x14ac:dyDescent="0.3">
      <c r="B206" s="104"/>
      <c r="C206" s="105"/>
      <c r="D206" s="105"/>
      <c r="E206" s="106" t="s">
        <v>1</v>
      </c>
      <c r="F206" s="123" t="s">
        <v>256</v>
      </c>
      <c r="G206" s="124"/>
      <c r="H206" s="124"/>
      <c r="I206" s="124"/>
      <c r="J206" s="105"/>
      <c r="K206" s="107">
        <v>2.4329999999999998</v>
      </c>
      <c r="L206" s="105"/>
      <c r="M206" s="105"/>
      <c r="N206" s="105"/>
      <c r="O206" s="105"/>
      <c r="P206" s="105"/>
      <c r="Q206" s="105"/>
      <c r="R206" s="108"/>
      <c r="T206" s="109"/>
      <c r="U206" s="105"/>
      <c r="V206" s="105"/>
      <c r="W206" s="105"/>
      <c r="X206" s="105"/>
      <c r="Y206" s="105"/>
      <c r="Z206" s="105"/>
      <c r="AA206" s="110"/>
      <c r="AT206" s="111" t="s">
        <v>100</v>
      </c>
      <c r="AU206" s="111" t="s">
        <v>55</v>
      </c>
      <c r="AV206" s="6" t="s">
        <v>55</v>
      </c>
      <c r="AW206" s="6" t="s">
        <v>22</v>
      </c>
      <c r="AX206" s="6" t="s">
        <v>47</v>
      </c>
      <c r="AY206" s="111" t="s">
        <v>92</v>
      </c>
    </row>
    <row r="207" spans="2:65" s="6" customFormat="1" ht="22.5" customHeight="1" x14ac:dyDescent="0.3">
      <c r="B207" s="104"/>
      <c r="C207" s="105"/>
      <c r="D207" s="105"/>
      <c r="E207" s="106" t="s">
        <v>1</v>
      </c>
      <c r="F207" s="137" t="s">
        <v>257</v>
      </c>
      <c r="G207" s="138"/>
      <c r="H207" s="138"/>
      <c r="I207" s="138"/>
      <c r="J207" s="105"/>
      <c r="K207" s="107">
        <v>0.67200000000000004</v>
      </c>
      <c r="L207" s="105"/>
      <c r="M207" s="105"/>
      <c r="N207" s="105"/>
      <c r="O207" s="105"/>
      <c r="P207" s="105"/>
      <c r="Q207" s="105"/>
      <c r="R207" s="108"/>
      <c r="T207" s="109"/>
      <c r="U207" s="105"/>
      <c r="V207" s="105"/>
      <c r="W207" s="105"/>
      <c r="X207" s="105"/>
      <c r="Y207" s="105"/>
      <c r="Z207" s="105"/>
      <c r="AA207" s="110"/>
      <c r="AT207" s="111" t="s">
        <v>100</v>
      </c>
      <c r="AU207" s="111" t="s">
        <v>55</v>
      </c>
      <c r="AV207" s="6" t="s">
        <v>55</v>
      </c>
      <c r="AW207" s="6" t="s">
        <v>22</v>
      </c>
      <c r="AX207" s="6" t="s">
        <v>47</v>
      </c>
      <c r="AY207" s="111" t="s">
        <v>92</v>
      </c>
    </row>
    <row r="208" spans="2:65" s="5" customFormat="1" ht="29.85" customHeight="1" x14ac:dyDescent="0.3">
      <c r="B208" s="85"/>
      <c r="C208" s="86"/>
      <c r="D208" s="95" t="s">
        <v>68</v>
      </c>
      <c r="E208" s="95"/>
      <c r="F208" s="95"/>
      <c r="G208" s="95"/>
      <c r="H208" s="95"/>
      <c r="I208" s="95"/>
      <c r="J208" s="95"/>
      <c r="K208" s="95"/>
      <c r="L208" s="95"/>
      <c r="M208" s="95"/>
      <c r="N208" s="131">
        <f>BK208</f>
        <v>0</v>
      </c>
      <c r="O208" s="132"/>
      <c r="P208" s="132"/>
      <c r="Q208" s="132"/>
      <c r="R208" s="88"/>
      <c r="T208" s="89"/>
      <c r="U208" s="86"/>
      <c r="V208" s="86"/>
      <c r="W208" s="90">
        <f>SUM(W209:W220)</f>
        <v>69.821185</v>
      </c>
      <c r="X208" s="86"/>
      <c r="Y208" s="90">
        <f>SUM(Y209:Y220)</f>
        <v>0</v>
      </c>
      <c r="Z208" s="86"/>
      <c r="AA208" s="91">
        <f>SUM(AA209:AA220)</f>
        <v>0</v>
      </c>
      <c r="AR208" s="92" t="s">
        <v>6</v>
      </c>
      <c r="AT208" s="93" t="s">
        <v>46</v>
      </c>
      <c r="AU208" s="93" t="s">
        <v>6</v>
      </c>
      <c r="AY208" s="92" t="s">
        <v>92</v>
      </c>
      <c r="BK208" s="94">
        <f>SUM(BK209:BK220)</f>
        <v>0</v>
      </c>
    </row>
    <row r="209" spans="2:65" s="1" customFormat="1" ht="44.25" customHeight="1" x14ac:dyDescent="0.3">
      <c r="B209" s="70"/>
      <c r="C209" s="96" t="s">
        <v>262</v>
      </c>
      <c r="D209" s="96" t="s">
        <v>93</v>
      </c>
      <c r="E209" s="97" t="s">
        <v>263</v>
      </c>
      <c r="F209" s="125" t="s">
        <v>264</v>
      </c>
      <c r="G209" s="125"/>
      <c r="H209" s="125"/>
      <c r="I209" s="125"/>
      <c r="J209" s="98" t="s">
        <v>147</v>
      </c>
      <c r="K209" s="99">
        <v>42.466999999999999</v>
      </c>
      <c r="L209" s="126"/>
      <c r="M209" s="126"/>
      <c r="N209" s="126">
        <f>ROUND(L209*K209,0)</f>
        <v>0</v>
      </c>
      <c r="O209" s="126"/>
      <c r="P209" s="126"/>
      <c r="Q209" s="126"/>
      <c r="R209" s="72"/>
      <c r="T209" s="100" t="s">
        <v>1</v>
      </c>
      <c r="U209" s="27" t="s">
        <v>30</v>
      </c>
      <c r="V209" s="101">
        <v>1.47</v>
      </c>
      <c r="W209" s="101">
        <f>V209*K209</f>
        <v>62.426489999999994</v>
      </c>
      <c r="X209" s="101">
        <v>0</v>
      </c>
      <c r="Y209" s="101">
        <f>X209*K209</f>
        <v>0</v>
      </c>
      <c r="Z209" s="101">
        <v>0</v>
      </c>
      <c r="AA209" s="102">
        <f>Z209*K209</f>
        <v>0</v>
      </c>
      <c r="AR209" s="11" t="s">
        <v>97</v>
      </c>
      <c r="AT209" s="11" t="s">
        <v>93</v>
      </c>
      <c r="AU209" s="11" t="s">
        <v>55</v>
      </c>
      <c r="AY209" s="11" t="s">
        <v>92</v>
      </c>
      <c r="BE209" s="103">
        <f>IF(U209="základní",N209,0)</f>
        <v>0</v>
      </c>
      <c r="BF209" s="103">
        <f>IF(U209="snížená",N209,0)</f>
        <v>0</v>
      </c>
      <c r="BG209" s="103">
        <f>IF(U209="zákl. přenesená",N209,0)</f>
        <v>0</v>
      </c>
      <c r="BH209" s="103">
        <f>IF(U209="sníž. přenesená",N209,0)</f>
        <v>0</v>
      </c>
      <c r="BI209" s="103">
        <f>IF(U209="nulová",N209,0)</f>
        <v>0</v>
      </c>
      <c r="BJ209" s="11" t="s">
        <v>6</v>
      </c>
      <c r="BK209" s="103">
        <f>ROUND(L209*K209,0)</f>
        <v>0</v>
      </c>
      <c r="BL209" s="11" t="s">
        <v>97</v>
      </c>
      <c r="BM209" s="11" t="s">
        <v>265</v>
      </c>
    </row>
    <row r="210" spans="2:65" s="1" customFormat="1" ht="31.5" customHeight="1" x14ac:dyDescent="0.3">
      <c r="B210" s="70"/>
      <c r="C210" s="96" t="s">
        <v>266</v>
      </c>
      <c r="D210" s="96" t="s">
        <v>93</v>
      </c>
      <c r="E210" s="97" t="s">
        <v>267</v>
      </c>
      <c r="F210" s="125" t="s">
        <v>268</v>
      </c>
      <c r="G210" s="125"/>
      <c r="H210" s="125"/>
      <c r="I210" s="125"/>
      <c r="J210" s="98" t="s">
        <v>147</v>
      </c>
      <c r="K210" s="99">
        <v>36.256999999999998</v>
      </c>
      <c r="L210" s="126"/>
      <c r="M210" s="126"/>
      <c r="N210" s="126">
        <f>ROUND(L210*K210,0)</f>
        <v>0</v>
      </c>
      <c r="O210" s="126"/>
      <c r="P210" s="126"/>
      <c r="Q210" s="126"/>
      <c r="R210" s="72"/>
      <c r="T210" s="100" t="s">
        <v>1</v>
      </c>
      <c r="U210" s="27" t="s">
        <v>30</v>
      </c>
      <c r="V210" s="101">
        <v>0.125</v>
      </c>
      <c r="W210" s="101">
        <f>V210*K210</f>
        <v>4.5321249999999997</v>
      </c>
      <c r="X210" s="101">
        <v>0</v>
      </c>
      <c r="Y210" s="101">
        <f>X210*K210</f>
        <v>0</v>
      </c>
      <c r="Z210" s="101">
        <v>0</v>
      </c>
      <c r="AA210" s="102">
        <f>Z210*K210</f>
        <v>0</v>
      </c>
      <c r="AR210" s="11" t="s">
        <v>97</v>
      </c>
      <c r="AT210" s="11" t="s">
        <v>93</v>
      </c>
      <c r="AU210" s="11" t="s">
        <v>55</v>
      </c>
      <c r="AY210" s="11" t="s">
        <v>92</v>
      </c>
      <c r="BE210" s="103">
        <f>IF(U210="základní",N210,0)</f>
        <v>0</v>
      </c>
      <c r="BF210" s="103">
        <f>IF(U210="snížená",N210,0)</f>
        <v>0</v>
      </c>
      <c r="BG210" s="103">
        <f>IF(U210="zákl. přenesená",N210,0)</f>
        <v>0</v>
      </c>
      <c r="BH210" s="103">
        <f>IF(U210="sníž. přenesená",N210,0)</f>
        <v>0</v>
      </c>
      <c r="BI210" s="103">
        <f>IF(U210="nulová",N210,0)</f>
        <v>0</v>
      </c>
      <c r="BJ210" s="11" t="s">
        <v>6</v>
      </c>
      <c r="BK210" s="103">
        <f>ROUND(L210*K210,0)</f>
        <v>0</v>
      </c>
      <c r="BL210" s="11" t="s">
        <v>97</v>
      </c>
      <c r="BM210" s="11" t="s">
        <v>269</v>
      </c>
    </row>
    <row r="211" spans="2:65" s="6" customFormat="1" ht="22.5" customHeight="1" x14ac:dyDescent="0.3">
      <c r="B211" s="104"/>
      <c r="C211" s="105"/>
      <c r="D211" s="105"/>
      <c r="E211" s="106" t="s">
        <v>1</v>
      </c>
      <c r="F211" s="123" t="s">
        <v>270</v>
      </c>
      <c r="G211" s="124"/>
      <c r="H211" s="124"/>
      <c r="I211" s="124"/>
      <c r="J211" s="105"/>
      <c r="K211" s="107">
        <v>36.256999999999998</v>
      </c>
      <c r="L211" s="105"/>
      <c r="M211" s="105"/>
      <c r="N211" s="105"/>
      <c r="O211" s="105"/>
      <c r="P211" s="105"/>
      <c r="Q211" s="105"/>
      <c r="R211" s="108"/>
      <c r="T211" s="109"/>
      <c r="U211" s="105"/>
      <c r="V211" s="105"/>
      <c r="W211" s="105"/>
      <c r="X211" s="105"/>
      <c r="Y211" s="105"/>
      <c r="Z211" s="105"/>
      <c r="AA211" s="110"/>
      <c r="AT211" s="111" t="s">
        <v>100</v>
      </c>
      <c r="AU211" s="111" t="s">
        <v>55</v>
      </c>
      <c r="AV211" s="6" t="s">
        <v>55</v>
      </c>
      <c r="AW211" s="6" t="s">
        <v>22</v>
      </c>
      <c r="AX211" s="6" t="s">
        <v>47</v>
      </c>
      <c r="AY211" s="111" t="s">
        <v>92</v>
      </c>
    </row>
    <row r="212" spans="2:65" s="1" customFormat="1" ht="31.5" customHeight="1" x14ac:dyDescent="0.3">
      <c r="B212" s="70"/>
      <c r="C212" s="96" t="s">
        <v>271</v>
      </c>
      <c r="D212" s="96" t="s">
        <v>93</v>
      </c>
      <c r="E212" s="97" t="s">
        <v>272</v>
      </c>
      <c r="F212" s="125" t="s">
        <v>273</v>
      </c>
      <c r="G212" s="125"/>
      <c r="H212" s="125"/>
      <c r="I212" s="125"/>
      <c r="J212" s="98" t="s">
        <v>147</v>
      </c>
      <c r="K212" s="99">
        <v>477.09500000000003</v>
      </c>
      <c r="L212" s="126"/>
      <c r="M212" s="126"/>
      <c r="N212" s="126">
        <f>ROUND(L212*K212,0)</f>
        <v>0</v>
      </c>
      <c r="O212" s="126"/>
      <c r="P212" s="126"/>
      <c r="Q212" s="126"/>
      <c r="R212" s="72"/>
      <c r="T212" s="100" t="s">
        <v>1</v>
      </c>
      <c r="U212" s="27" t="s">
        <v>30</v>
      </c>
      <c r="V212" s="101">
        <v>6.0000000000000001E-3</v>
      </c>
      <c r="W212" s="101">
        <f>V212*K212</f>
        <v>2.8625700000000003</v>
      </c>
      <c r="X212" s="101">
        <v>0</v>
      </c>
      <c r="Y212" s="101">
        <f>X212*K212</f>
        <v>0</v>
      </c>
      <c r="Z212" s="101">
        <v>0</v>
      </c>
      <c r="AA212" s="102">
        <f>Z212*K212</f>
        <v>0</v>
      </c>
      <c r="AR212" s="11" t="s">
        <v>97</v>
      </c>
      <c r="AT212" s="11" t="s">
        <v>93</v>
      </c>
      <c r="AU212" s="11" t="s">
        <v>55</v>
      </c>
      <c r="AY212" s="11" t="s">
        <v>92</v>
      </c>
      <c r="BE212" s="103">
        <f>IF(U212="základní",N212,0)</f>
        <v>0</v>
      </c>
      <c r="BF212" s="103">
        <f>IF(U212="snížená",N212,0)</f>
        <v>0</v>
      </c>
      <c r="BG212" s="103">
        <f>IF(U212="zákl. přenesená",N212,0)</f>
        <v>0</v>
      </c>
      <c r="BH212" s="103">
        <f>IF(U212="sníž. přenesená",N212,0)</f>
        <v>0</v>
      </c>
      <c r="BI212" s="103">
        <f>IF(U212="nulová",N212,0)</f>
        <v>0</v>
      </c>
      <c r="BJ212" s="11" t="s">
        <v>6</v>
      </c>
      <c r="BK212" s="103">
        <f>ROUND(L212*K212,0)</f>
        <v>0</v>
      </c>
      <c r="BL212" s="11" t="s">
        <v>97</v>
      </c>
      <c r="BM212" s="11" t="s">
        <v>274</v>
      </c>
    </row>
    <row r="213" spans="2:65" s="6" customFormat="1" ht="31.5" customHeight="1" x14ac:dyDescent="0.3">
      <c r="B213" s="104"/>
      <c r="C213" s="105"/>
      <c r="D213" s="105"/>
      <c r="E213" s="106" t="s">
        <v>1</v>
      </c>
      <c r="F213" s="123" t="s">
        <v>275</v>
      </c>
      <c r="G213" s="124"/>
      <c r="H213" s="124"/>
      <c r="I213" s="124"/>
      <c r="J213" s="105"/>
      <c r="K213" s="107">
        <v>11.766</v>
      </c>
      <c r="L213" s="105"/>
      <c r="M213" s="105"/>
      <c r="N213" s="105"/>
      <c r="O213" s="105"/>
      <c r="P213" s="105"/>
      <c r="Q213" s="105"/>
      <c r="R213" s="108"/>
      <c r="T213" s="109"/>
      <c r="U213" s="105"/>
      <c r="V213" s="105"/>
      <c r="W213" s="105"/>
      <c r="X213" s="105"/>
      <c r="Y213" s="105"/>
      <c r="Z213" s="105"/>
      <c r="AA213" s="110"/>
      <c r="AT213" s="111" t="s">
        <v>100</v>
      </c>
      <c r="AU213" s="111" t="s">
        <v>55</v>
      </c>
      <c r="AV213" s="6" t="s">
        <v>55</v>
      </c>
      <c r="AW213" s="6" t="s">
        <v>22</v>
      </c>
      <c r="AX213" s="6" t="s">
        <v>47</v>
      </c>
      <c r="AY213" s="111" t="s">
        <v>92</v>
      </c>
    </row>
    <row r="214" spans="2:65" s="6" customFormat="1" ht="31.5" customHeight="1" x14ac:dyDescent="0.3">
      <c r="B214" s="104"/>
      <c r="C214" s="105"/>
      <c r="D214" s="105"/>
      <c r="E214" s="106" t="s">
        <v>1</v>
      </c>
      <c r="F214" s="137" t="s">
        <v>276</v>
      </c>
      <c r="G214" s="138"/>
      <c r="H214" s="138"/>
      <c r="I214" s="138"/>
      <c r="J214" s="105"/>
      <c r="K214" s="107">
        <v>465.32900000000001</v>
      </c>
      <c r="L214" s="105"/>
      <c r="M214" s="105"/>
      <c r="N214" s="105"/>
      <c r="O214" s="105"/>
      <c r="P214" s="105"/>
      <c r="Q214" s="105"/>
      <c r="R214" s="108"/>
      <c r="T214" s="109"/>
      <c r="U214" s="105"/>
      <c r="V214" s="105"/>
      <c r="W214" s="105"/>
      <c r="X214" s="105"/>
      <c r="Y214" s="105"/>
      <c r="Z214" s="105"/>
      <c r="AA214" s="110"/>
      <c r="AT214" s="111" t="s">
        <v>100</v>
      </c>
      <c r="AU214" s="111" t="s">
        <v>55</v>
      </c>
      <c r="AV214" s="6" t="s">
        <v>55</v>
      </c>
      <c r="AW214" s="6" t="s">
        <v>22</v>
      </c>
      <c r="AX214" s="6" t="s">
        <v>47</v>
      </c>
      <c r="AY214" s="111" t="s">
        <v>92</v>
      </c>
    </row>
    <row r="215" spans="2:65" s="1" customFormat="1" ht="31.5" customHeight="1" x14ac:dyDescent="0.3">
      <c r="B215" s="70"/>
      <c r="C215" s="96" t="s">
        <v>277</v>
      </c>
      <c r="D215" s="96" t="s">
        <v>93</v>
      </c>
      <c r="E215" s="97" t="s">
        <v>278</v>
      </c>
      <c r="F215" s="125" t="s">
        <v>279</v>
      </c>
      <c r="G215" s="125"/>
      <c r="H215" s="125"/>
      <c r="I215" s="125"/>
      <c r="J215" s="98" t="s">
        <v>147</v>
      </c>
      <c r="K215" s="99">
        <v>3.89</v>
      </c>
      <c r="L215" s="126"/>
      <c r="M215" s="126"/>
      <c r="N215" s="126">
        <f>ROUND(L215*K215,0)</f>
        <v>0</v>
      </c>
      <c r="O215" s="126"/>
      <c r="P215" s="126"/>
      <c r="Q215" s="126"/>
      <c r="R215" s="72"/>
      <c r="T215" s="100" t="s">
        <v>1</v>
      </c>
      <c r="U215" s="27" t="s">
        <v>30</v>
      </c>
      <c r="V215" s="101">
        <v>0</v>
      </c>
      <c r="W215" s="101">
        <f>V215*K215</f>
        <v>0</v>
      </c>
      <c r="X215" s="101">
        <v>0</v>
      </c>
      <c r="Y215" s="101">
        <f>X215*K215</f>
        <v>0</v>
      </c>
      <c r="Z215" s="101">
        <v>0</v>
      </c>
      <c r="AA215" s="102">
        <f>Z215*K215</f>
        <v>0</v>
      </c>
      <c r="AR215" s="11" t="s">
        <v>97</v>
      </c>
      <c r="AT215" s="11" t="s">
        <v>93</v>
      </c>
      <c r="AU215" s="11" t="s">
        <v>55</v>
      </c>
      <c r="AY215" s="11" t="s">
        <v>92</v>
      </c>
      <c r="BE215" s="103">
        <f>IF(U215="základní",N215,0)</f>
        <v>0</v>
      </c>
      <c r="BF215" s="103">
        <f>IF(U215="snížená",N215,0)</f>
        <v>0</v>
      </c>
      <c r="BG215" s="103">
        <f>IF(U215="zákl. přenesená",N215,0)</f>
        <v>0</v>
      </c>
      <c r="BH215" s="103">
        <f>IF(U215="sníž. přenesená",N215,0)</f>
        <v>0</v>
      </c>
      <c r="BI215" s="103">
        <f>IF(U215="nulová",N215,0)</f>
        <v>0</v>
      </c>
      <c r="BJ215" s="11" t="s">
        <v>6</v>
      </c>
      <c r="BK215" s="103">
        <f>ROUND(L215*K215,0)</f>
        <v>0</v>
      </c>
      <c r="BL215" s="11" t="s">
        <v>97</v>
      </c>
      <c r="BM215" s="11" t="s">
        <v>280</v>
      </c>
    </row>
    <row r="216" spans="2:65" s="6" customFormat="1" ht="22.5" customHeight="1" x14ac:dyDescent="0.3">
      <c r="B216" s="104"/>
      <c r="C216" s="105"/>
      <c r="D216" s="105"/>
      <c r="E216" s="106" t="s">
        <v>1</v>
      </c>
      <c r="F216" s="123" t="s">
        <v>281</v>
      </c>
      <c r="G216" s="124"/>
      <c r="H216" s="124"/>
      <c r="I216" s="124"/>
      <c r="J216" s="105"/>
      <c r="K216" s="107">
        <v>3.89</v>
      </c>
      <c r="L216" s="105"/>
      <c r="M216" s="105"/>
      <c r="N216" s="105"/>
      <c r="O216" s="105"/>
      <c r="P216" s="105"/>
      <c r="Q216" s="105"/>
      <c r="R216" s="108"/>
      <c r="T216" s="109"/>
      <c r="U216" s="105"/>
      <c r="V216" s="105"/>
      <c r="W216" s="105"/>
      <c r="X216" s="105"/>
      <c r="Y216" s="105"/>
      <c r="Z216" s="105"/>
      <c r="AA216" s="110"/>
      <c r="AT216" s="111" t="s">
        <v>100</v>
      </c>
      <c r="AU216" s="111" t="s">
        <v>55</v>
      </c>
      <c r="AV216" s="6" t="s">
        <v>55</v>
      </c>
      <c r="AW216" s="6" t="s">
        <v>22</v>
      </c>
      <c r="AX216" s="6" t="s">
        <v>47</v>
      </c>
      <c r="AY216" s="111" t="s">
        <v>92</v>
      </c>
    </row>
    <row r="217" spans="2:65" s="1" customFormat="1" ht="31.5" customHeight="1" x14ac:dyDescent="0.3">
      <c r="B217" s="70"/>
      <c r="C217" s="96" t="s">
        <v>282</v>
      </c>
      <c r="D217" s="96" t="s">
        <v>93</v>
      </c>
      <c r="E217" s="97" t="s">
        <v>283</v>
      </c>
      <c r="F217" s="125" t="s">
        <v>284</v>
      </c>
      <c r="G217" s="125"/>
      <c r="H217" s="125"/>
      <c r="I217" s="125"/>
      <c r="J217" s="98" t="s">
        <v>147</v>
      </c>
      <c r="K217" s="99">
        <v>1.099</v>
      </c>
      <c r="L217" s="126"/>
      <c r="M217" s="126"/>
      <c r="N217" s="126">
        <f>ROUND(L217*K217,0)</f>
        <v>0</v>
      </c>
      <c r="O217" s="126"/>
      <c r="P217" s="126"/>
      <c r="Q217" s="126"/>
      <c r="R217" s="72"/>
      <c r="T217" s="100" t="s">
        <v>1</v>
      </c>
      <c r="U217" s="27" t="s">
        <v>30</v>
      </c>
      <c r="V217" s="101">
        <v>0</v>
      </c>
      <c r="W217" s="101">
        <f>V217*K217</f>
        <v>0</v>
      </c>
      <c r="X217" s="101">
        <v>0</v>
      </c>
      <c r="Y217" s="101">
        <f>X217*K217</f>
        <v>0</v>
      </c>
      <c r="Z217" s="101">
        <v>0</v>
      </c>
      <c r="AA217" s="102">
        <f>Z217*K217</f>
        <v>0</v>
      </c>
      <c r="AR217" s="11" t="s">
        <v>97</v>
      </c>
      <c r="AT217" s="11" t="s">
        <v>93</v>
      </c>
      <c r="AU217" s="11" t="s">
        <v>55</v>
      </c>
      <c r="AY217" s="11" t="s">
        <v>92</v>
      </c>
      <c r="BE217" s="103">
        <f>IF(U217="základní",N217,0)</f>
        <v>0</v>
      </c>
      <c r="BF217" s="103">
        <f>IF(U217="snížená",N217,0)</f>
        <v>0</v>
      </c>
      <c r="BG217" s="103">
        <f>IF(U217="zákl. přenesená",N217,0)</f>
        <v>0</v>
      </c>
      <c r="BH217" s="103">
        <f>IF(U217="sníž. přenesená",N217,0)</f>
        <v>0</v>
      </c>
      <c r="BI217" s="103">
        <f>IF(U217="nulová",N217,0)</f>
        <v>0</v>
      </c>
      <c r="BJ217" s="11" t="s">
        <v>6</v>
      </c>
      <c r="BK217" s="103">
        <f>ROUND(L217*K217,0)</f>
        <v>0</v>
      </c>
      <c r="BL217" s="11" t="s">
        <v>97</v>
      </c>
      <c r="BM217" s="11" t="s">
        <v>285</v>
      </c>
    </row>
    <row r="218" spans="2:65" s="6" customFormat="1" ht="31.5" customHeight="1" x14ac:dyDescent="0.3">
      <c r="B218" s="104"/>
      <c r="C218" s="105"/>
      <c r="D218" s="105"/>
      <c r="E218" s="106" t="s">
        <v>1</v>
      </c>
      <c r="F218" s="123" t="s">
        <v>286</v>
      </c>
      <c r="G218" s="124"/>
      <c r="H218" s="124"/>
      <c r="I218" s="124"/>
      <c r="J218" s="105"/>
      <c r="K218" s="107">
        <v>1.099</v>
      </c>
      <c r="L218" s="105"/>
      <c r="M218" s="105"/>
      <c r="N218" s="105"/>
      <c r="O218" s="105"/>
      <c r="P218" s="105"/>
      <c r="Q218" s="105"/>
      <c r="R218" s="108"/>
      <c r="T218" s="109"/>
      <c r="U218" s="105"/>
      <c r="V218" s="105"/>
      <c r="W218" s="105"/>
      <c r="X218" s="105"/>
      <c r="Y218" s="105"/>
      <c r="Z218" s="105"/>
      <c r="AA218" s="110"/>
      <c r="AT218" s="111" t="s">
        <v>100</v>
      </c>
      <c r="AU218" s="111" t="s">
        <v>55</v>
      </c>
      <c r="AV218" s="6" t="s">
        <v>55</v>
      </c>
      <c r="AW218" s="6" t="s">
        <v>22</v>
      </c>
      <c r="AX218" s="6" t="s">
        <v>47</v>
      </c>
      <c r="AY218" s="111" t="s">
        <v>92</v>
      </c>
    </row>
    <row r="219" spans="2:65" s="1" customFormat="1" ht="31.5" customHeight="1" x14ac:dyDescent="0.3">
      <c r="B219" s="70"/>
      <c r="C219" s="96" t="s">
        <v>287</v>
      </c>
      <c r="D219" s="96" t="s">
        <v>93</v>
      </c>
      <c r="E219" s="97" t="s">
        <v>288</v>
      </c>
      <c r="F219" s="125" t="s">
        <v>289</v>
      </c>
      <c r="G219" s="125"/>
      <c r="H219" s="125"/>
      <c r="I219" s="125"/>
      <c r="J219" s="98" t="s">
        <v>147</v>
      </c>
      <c r="K219" s="99">
        <v>9.9469999999999992</v>
      </c>
      <c r="L219" s="126"/>
      <c r="M219" s="126"/>
      <c r="N219" s="126">
        <f>ROUND(L219*K219,0)</f>
        <v>0</v>
      </c>
      <c r="O219" s="126"/>
      <c r="P219" s="126"/>
      <c r="Q219" s="126"/>
      <c r="R219" s="72"/>
      <c r="T219" s="100" t="s">
        <v>1</v>
      </c>
      <c r="U219" s="27" t="s">
        <v>30</v>
      </c>
      <c r="V219" s="101">
        <v>0</v>
      </c>
      <c r="W219" s="101">
        <f>V219*K219</f>
        <v>0</v>
      </c>
      <c r="X219" s="101">
        <v>0</v>
      </c>
      <c r="Y219" s="101">
        <f>X219*K219</f>
        <v>0</v>
      </c>
      <c r="Z219" s="101">
        <v>0</v>
      </c>
      <c r="AA219" s="102">
        <f>Z219*K219</f>
        <v>0</v>
      </c>
      <c r="AR219" s="11" t="s">
        <v>97</v>
      </c>
      <c r="AT219" s="11" t="s">
        <v>93</v>
      </c>
      <c r="AU219" s="11" t="s">
        <v>55</v>
      </c>
      <c r="AY219" s="11" t="s">
        <v>92</v>
      </c>
      <c r="BE219" s="103">
        <f>IF(U219="základní",N219,0)</f>
        <v>0</v>
      </c>
      <c r="BF219" s="103">
        <f>IF(U219="snížená",N219,0)</f>
        <v>0</v>
      </c>
      <c r="BG219" s="103">
        <f>IF(U219="zákl. přenesená",N219,0)</f>
        <v>0</v>
      </c>
      <c r="BH219" s="103">
        <f>IF(U219="sníž. přenesená",N219,0)</f>
        <v>0</v>
      </c>
      <c r="BI219" s="103">
        <f>IF(U219="nulová",N219,0)</f>
        <v>0</v>
      </c>
      <c r="BJ219" s="11" t="s">
        <v>6</v>
      </c>
      <c r="BK219" s="103">
        <f>ROUND(L219*K219,0)</f>
        <v>0</v>
      </c>
      <c r="BL219" s="11" t="s">
        <v>97</v>
      </c>
      <c r="BM219" s="11" t="s">
        <v>290</v>
      </c>
    </row>
    <row r="220" spans="2:65" s="6" customFormat="1" ht="22.5" customHeight="1" x14ac:dyDescent="0.3">
      <c r="B220" s="104"/>
      <c r="C220" s="105"/>
      <c r="D220" s="105"/>
      <c r="E220" s="106" t="s">
        <v>1</v>
      </c>
      <c r="F220" s="123" t="s">
        <v>291</v>
      </c>
      <c r="G220" s="124"/>
      <c r="H220" s="124"/>
      <c r="I220" s="124"/>
      <c r="J220" s="105"/>
      <c r="K220" s="107">
        <v>9.9469999999999992</v>
      </c>
      <c r="L220" s="105"/>
      <c r="M220" s="105"/>
      <c r="N220" s="105"/>
      <c r="O220" s="105"/>
      <c r="P220" s="105"/>
      <c r="Q220" s="105"/>
      <c r="R220" s="108"/>
      <c r="T220" s="109"/>
      <c r="U220" s="105"/>
      <c r="V220" s="105"/>
      <c r="W220" s="105"/>
      <c r="X220" s="105"/>
      <c r="Y220" s="105"/>
      <c r="Z220" s="105"/>
      <c r="AA220" s="110"/>
      <c r="AT220" s="111" t="s">
        <v>100</v>
      </c>
      <c r="AU220" s="111" t="s">
        <v>55</v>
      </c>
      <c r="AV220" s="6" t="s">
        <v>55</v>
      </c>
      <c r="AW220" s="6" t="s">
        <v>22</v>
      </c>
      <c r="AX220" s="6" t="s">
        <v>47</v>
      </c>
      <c r="AY220" s="111" t="s">
        <v>92</v>
      </c>
    </row>
    <row r="221" spans="2:65" s="5" customFormat="1" ht="29.85" customHeight="1" x14ac:dyDescent="0.3">
      <c r="B221" s="85"/>
      <c r="C221" s="86"/>
      <c r="D221" s="95" t="s">
        <v>69</v>
      </c>
      <c r="E221" s="95"/>
      <c r="F221" s="95"/>
      <c r="G221" s="95"/>
      <c r="H221" s="95"/>
      <c r="I221" s="95"/>
      <c r="J221" s="95"/>
      <c r="K221" s="95"/>
      <c r="L221" s="95"/>
      <c r="M221" s="95"/>
      <c r="N221" s="131">
        <f>BK221</f>
        <v>0</v>
      </c>
      <c r="O221" s="132"/>
      <c r="P221" s="132"/>
      <c r="Q221" s="132"/>
      <c r="R221" s="88"/>
      <c r="T221" s="89"/>
      <c r="U221" s="86"/>
      <c r="V221" s="86"/>
      <c r="W221" s="90">
        <f>W222</f>
        <v>27.774512999999999</v>
      </c>
      <c r="X221" s="86"/>
      <c r="Y221" s="90">
        <f>Y222</f>
        <v>0</v>
      </c>
      <c r="Z221" s="86"/>
      <c r="AA221" s="91">
        <f>AA222</f>
        <v>0</v>
      </c>
      <c r="AR221" s="92" t="s">
        <v>6</v>
      </c>
      <c r="AT221" s="93" t="s">
        <v>46</v>
      </c>
      <c r="AU221" s="93" t="s">
        <v>6</v>
      </c>
      <c r="AY221" s="92" t="s">
        <v>92</v>
      </c>
      <c r="BK221" s="94">
        <f>BK222</f>
        <v>0</v>
      </c>
    </row>
    <row r="222" spans="2:65" s="1" customFormat="1" ht="22.5" customHeight="1" x14ac:dyDescent="0.3">
      <c r="B222" s="70"/>
      <c r="C222" s="96" t="s">
        <v>292</v>
      </c>
      <c r="D222" s="96" t="s">
        <v>93</v>
      </c>
      <c r="E222" s="97" t="s">
        <v>293</v>
      </c>
      <c r="F222" s="125" t="s">
        <v>294</v>
      </c>
      <c r="G222" s="125"/>
      <c r="H222" s="125"/>
      <c r="I222" s="125"/>
      <c r="J222" s="98" t="s">
        <v>147</v>
      </c>
      <c r="K222" s="99">
        <v>33.423000000000002</v>
      </c>
      <c r="L222" s="126"/>
      <c r="M222" s="126"/>
      <c r="N222" s="126">
        <f>ROUND(L222*K222,0)</f>
        <v>0</v>
      </c>
      <c r="O222" s="126"/>
      <c r="P222" s="126"/>
      <c r="Q222" s="126"/>
      <c r="R222" s="72"/>
      <c r="T222" s="100" t="s">
        <v>1</v>
      </c>
      <c r="U222" s="27" t="s">
        <v>30</v>
      </c>
      <c r="V222" s="101">
        <v>0.83099999999999996</v>
      </c>
      <c r="W222" s="101">
        <f>V222*K222</f>
        <v>27.774512999999999</v>
      </c>
      <c r="X222" s="101">
        <v>0</v>
      </c>
      <c r="Y222" s="101">
        <f>X222*K222</f>
        <v>0</v>
      </c>
      <c r="Z222" s="101">
        <v>0</v>
      </c>
      <c r="AA222" s="102">
        <f>Z222*K222</f>
        <v>0</v>
      </c>
      <c r="AR222" s="11" t="s">
        <v>97</v>
      </c>
      <c r="AT222" s="11" t="s">
        <v>93</v>
      </c>
      <c r="AU222" s="11" t="s">
        <v>55</v>
      </c>
      <c r="AY222" s="11" t="s">
        <v>92</v>
      </c>
      <c r="BE222" s="103">
        <f>IF(U222="základní",N222,0)</f>
        <v>0</v>
      </c>
      <c r="BF222" s="103">
        <f>IF(U222="snížená",N222,0)</f>
        <v>0</v>
      </c>
      <c r="BG222" s="103">
        <f>IF(U222="zákl. přenesená",N222,0)</f>
        <v>0</v>
      </c>
      <c r="BH222" s="103">
        <f>IF(U222="sníž. přenesená",N222,0)</f>
        <v>0</v>
      </c>
      <c r="BI222" s="103">
        <f>IF(U222="nulová",N222,0)</f>
        <v>0</v>
      </c>
      <c r="BJ222" s="11" t="s">
        <v>6</v>
      </c>
      <c r="BK222" s="103">
        <f>ROUND(L222*K222,0)</f>
        <v>0</v>
      </c>
      <c r="BL222" s="11" t="s">
        <v>97</v>
      </c>
      <c r="BM222" s="11" t="s">
        <v>295</v>
      </c>
    </row>
    <row r="223" spans="2:65" s="5" customFormat="1" ht="37.35" customHeight="1" x14ac:dyDescent="0.35">
      <c r="B223" s="85"/>
      <c r="C223" s="86"/>
      <c r="D223" s="87" t="s">
        <v>70</v>
      </c>
      <c r="E223" s="87"/>
      <c r="F223" s="87"/>
      <c r="G223" s="87"/>
      <c r="H223" s="87"/>
      <c r="I223" s="87"/>
      <c r="J223" s="87"/>
      <c r="K223" s="87"/>
      <c r="L223" s="87"/>
      <c r="M223" s="87"/>
      <c r="N223" s="133">
        <f>BK223</f>
        <v>0</v>
      </c>
      <c r="O223" s="134"/>
      <c r="P223" s="134"/>
      <c r="Q223" s="134"/>
      <c r="R223" s="88"/>
      <c r="T223" s="89"/>
      <c r="U223" s="86"/>
      <c r="V223" s="86"/>
      <c r="W223" s="90">
        <f>W224+W234+W249+W264+W271</f>
        <v>192.74837299999996</v>
      </c>
      <c r="X223" s="86"/>
      <c r="Y223" s="90">
        <f>Y224+Y234+Y249+Y264+Y271</f>
        <v>2.9078209499999996</v>
      </c>
      <c r="Z223" s="86"/>
      <c r="AA223" s="91">
        <f>AA224+AA234+AA249+AA264+AA271</f>
        <v>5.9945270000000006</v>
      </c>
      <c r="AR223" s="92" t="s">
        <v>55</v>
      </c>
      <c r="AT223" s="93" t="s">
        <v>46</v>
      </c>
      <c r="AU223" s="93" t="s">
        <v>47</v>
      </c>
      <c r="AY223" s="92" t="s">
        <v>92</v>
      </c>
      <c r="BK223" s="94">
        <f>BK224+BK234+BK249+BK264+BK271</f>
        <v>0</v>
      </c>
    </row>
    <row r="224" spans="2:65" s="5" customFormat="1" ht="19.899999999999999" customHeight="1" x14ac:dyDescent="0.3">
      <c r="B224" s="85"/>
      <c r="C224" s="86"/>
      <c r="D224" s="95" t="s">
        <v>71</v>
      </c>
      <c r="E224" s="95"/>
      <c r="F224" s="95"/>
      <c r="G224" s="95"/>
      <c r="H224" s="95"/>
      <c r="I224" s="95"/>
      <c r="J224" s="95"/>
      <c r="K224" s="95"/>
      <c r="L224" s="95"/>
      <c r="M224" s="95"/>
      <c r="N224" s="131">
        <f>BK224</f>
        <v>0</v>
      </c>
      <c r="O224" s="132"/>
      <c r="P224" s="132"/>
      <c r="Q224" s="132"/>
      <c r="R224" s="88"/>
      <c r="T224" s="89"/>
      <c r="U224" s="86"/>
      <c r="V224" s="86"/>
      <c r="W224" s="90">
        <f>SUM(W225:W233)</f>
        <v>17.375606000000001</v>
      </c>
      <c r="X224" s="86"/>
      <c r="Y224" s="90">
        <f>SUM(Y225:Y233)</f>
        <v>0.50840633000000002</v>
      </c>
      <c r="Z224" s="86"/>
      <c r="AA224" s="91">
        <f>SUM(AA225:AA233)</f>
        <v>0.41185000000000005</v>
      </c>
      <c r="AR224" s="92" t="s">
        <v>55</v>
      </c>
      <c r="AT224" s="93" t="s">
        <v>46</v>
      </c>
      <c r="AU224" s="93" t="s">
        <v>6</v>
      </c>
      <c r="AY224" s="92" t="s">
        <v>92</v>
      </c>
      <c r="BK224" s="94">
        <f>SUM(BK225:BK233)</f>
        <v>0</v>
      </c>
    </row>
    <row r="225" spans="2:65" s="1" customFormat="1" ht="31.5" customHeight="1" x14ac:dyDescent="0.3">
      <c r="B225" s="70"/>
      <c r="C225" s="96" t="s">
        <v>296</v>
      </c>
      <c r="D225" s="96" t="s">
        <v>93</v>
      </c>
      <c r="E225" s="97" t="s">
        <v>297</v>
      </c>
      <c r="F225" s="125" t="s">
        <v>298</v>
      </c>
      <c r="G225" s="125"/>
      <c r="H225" s="125"/>
      <c r="I225" s="125"/>
      <c r="J225" s="98" t="s">
        <v>117</v>
      </c>
      <c r="K225" s="99">
        <v>82.37</v>
      </c>
      <c r="L225" s="126"/>
      <c r="M225" s="126"/>
      <c r="N225" s="126">
        <f>ROUND(L225*K225,0)</f>
        <v>0</v>
      </c>
      <c r="O225" s="126"/>
      <c r="P225" s="126"/>
      <c r="Q225" s="126"/>
      <c r="R225" s="72"/>
      <c r="T225" s="100" t="s">
        <v>1</v>
      </c>
      <c r="U225" s="27" t="s">
        <v>30</v>
      </c>
      <c r="V225" s="101">
        <v>0.13500000000000001</v>
      </c>
      <c r="W225" s="101">
        <f>V225*K225</f>
        <v>11.119950000000001</v>
      </c>
      <c r="X225" s="101">
        <v>0</v>
      </c>
      <c r="Y225" s="101">
        <f>X225*K225</f>
        <v>0</v>
      </c>
      <c r="Z225" s="101">
        <v>0</v>
      </c>
      <c r="AA225" s="102">
        <f>Z225*K225</f>
        <v>0</v>
      </c>
      <c r="AR225" s="11" t="s">
        <v>168</v>
      </c>
      <c r="AT225" s="11" t="s">
        <v>93</v>
      </c>
      <c r="AU225" s="11" t="s">
        <v>55</v>
      </c>
      <c r="AY225" s="11" t="s">
        <v>92</v>
      </c>
      <c r="BE225" s="103">
        <f>IF(U225="základní",N225,0)</f>
        <v>0</v>
      </c>
      <c r="BF225" s="103">
        <f>IF(U225="snížená",N225,0)</f>
        <v>0</v>
      </c>
      <c r="BG225" s="103">
        <f>IF(U225="zákl. přenesená",N225,0)</f>
        <v>0</v>
      </c>
      <c r="BH225" s="103">
        <f>IF(U225="sníž. přenesená",N225,0)</f>
        <v>0</v>
      </c>
      <c r="BI225" s="103">
        <f>IF(U225="nulová",N225,0)</f>
        <v>0</v>
      </c>
      <c r="BJ225" s="11" t="s">
        <v>6</v>
      </c>
      <c r="BK225" s="103">
        <f>ROUND(L225*K225,0)</f>
        <v>0</v>
      </c>
      <c r="BL225" s="11" t="s">
        <v>168</v>
      </c>
      <c r="BM225" s="11" t="s">
        <v>299</v>
      </c>
    </row>
    <row r="226" spans="2:65" s="6" customFormat="1" ht="22.5" customHeight="1" x14ac:dyDescent="0.3">
      <c r="B226" s="104"/>
      <c r="C226" s="105"/>
      <c r="D226" s="105"/>
      <c r="E226" s="106" t="s">
        <v>1</v>
      </c>
      <c r="F226" s="123" t="s">
        <v>300</v>
      </c>
      <c r="G226" s="124"/>
      <c r="H226" s="124"/>
      <c r="I226" s="124"/>
      <c r="J226" s="105"/>
      <c r="K226" s="107">
        <v>78.12</v>
      </c>
      <c r="L226" s="105"/>
      <c r="M226" s="105"/>
      <c r="N226" s="105"/>
      <c r="O226" s="105"/>
      <c r="P226" s="105"/>
      <c r="Q226" s="105"/>
      <c r="R226" s="108"/>
      <c r="T226" s="109"/>
      <c r="U226" s="105"/>
      <c r="V226" s="105"/>
      <c r="W226" s="105"/>
      <c r="X226" s="105"/>
      <c r="Y226" s="105"/>
      <c r="Z226" s="105"/>
      <c r="AA226" s="110"/>
      <c r="AT226" s="111" t="s">
        <v>100</v>
      </c>
      <c r="AU226" s="111" t="s">
        <v>55</v>
      </c>
      <c r="AV226" s="6" t="s">
        <v>55</v>
      </c>
      <c r="AW226" s="6" t="s">
        <v>22</v>
      </c>
      <c r="AX226" s="6" t="s">
        <v>47</v>
      </c>
      <c r="AY226" s="111" t="s">
        <v>92</v>
      </c>
    </row>
    <row r="227" spans="2:65" s="6" customFormat="1" ht="22.5" customHeight="1" x14ac:dyDescent="0.3">
      <c r="B227" s="104"/>
      <c r="C227" s="105"/>
      <c r="D227" s="105"/>
      <c r="E227" s="106" t="s">
        <v>1</v>
      </c>
      <c r="F227" s="137" t="s">
        <v>301</v>
      </c>
      <c r="G227" s="138"/>
      <c r="H227" s="138"/>
      <c r="I227" s="138"/>
      <c r="J227" s="105"/>
      <c r="K227" s="107">
        <v>4.25</v>
      </c>
      <c r="L227" s="105"/>
      <c r="M227" s="105"/>
      <c r="N227" s="105"/>
      <c r="O227" s="105"/>
      <c r="P227" s="105"/>
      <c r="Q227" s="105"/>
      <c r="R227" s="108"/>
      <c r="T227" s="109"/>
      <c r="U227" s="105"/>
      <c r="V227" s="105"/>
      <c r="W227" s="105"/>
      <c r="X227" s="105"/>
      <c r="Y227" s="105"/>
      <c r="Z227" s="105"/>
      <c r="AA227" s="110"/>
      <c r="AT227" s="111" t="s">
        <v>100</v>
      </c>
      <c r="AU227" s="111" t="s">
        <v>55</v>
      </c>
      <c r="AV227" s="6" t="s">
        <v>55</v>
      </c>
      <c r="AW227" s="6" t="s">
        <v>22</v>
      </c>
      <c r="AX227" s="6" t="s">
        <v>47</v>
      </c>
      <c r="AY227" s="111" t="s">
        <v>92</v>
      </c>
    </row>
    <row r="228" spans="2:65" s="1" customFormat="1" ht="31.5" customHeight="1" x14ac:dyDescent="0.3">
      <c r="B228" s="70"/>
      <c r="C228" s="112" t="s">
        <v>302</v>
      </c>
      <c r="D228" s="112" t="s">
        <v>126</v>
      </c>
      <c r="E228" s="113" t="s">
        <v>303</v>
      </c>
      <c r="F228" s="139" t="s">
        <v>304</v>
      </c>
      <c r="G228" s="139"/>
      <c r="H228" s="139"/>
      <c r="I228" s="139"/>
      <c r="J228" s="114" t="s">
        <v>96</v>
      </c>
      <c r="K228" s="115">
        <v>0.89</v>
      </c>
      <c r="L228" s="140"/>
      <c r="M228" s="140"/>
      <c r="N228" s="140">
        <f>ROUND(L228*K228,0)</f>
        <v>0</v>
      </c>
      <c r="O228" s="126"/>
      <c r="P228" s="126"/>
      <c r="Q228" s="126"/>
      <c r="R228" s="72"/>
      <c r="T228" s="100" t="s">
        <v>1</v>
      </c>
      <c r="U228" s="27" t="s">
        <v>30</v>
      </c>
      <c r="V228" s="101">
        <v>0</v>
      </c>
      <c r="W228" s="101">
        <f>V228*K228</f>
        <v>0</v>
      </c>
      <c r="X228" s="101">
        <v>0.55000000000000004</v>
      </c>
      <c r="Y228" s="101">
        <f>X228*K228</f>
        <v>0.48950000000000005</v>
      </c>
      <c r="Z228" s="101">
        <v>0</v>
      </c>
      <c r="AA228" s="102">
        <f>Z228*K228</f>
        <v>0</v>
      </c>
      <c r="AR228" s="11" t="s">
        <v>252</v>
      </c>
      <c r="AT228" s="11" t="s">
        <v>126</v>
      </c>
      <c r="AU228" s="11" t="s">
        <v>55</v>
      </c>
      <c r="AY228" s="11" t="s">
        <v>92</v>
      </c>
      <c r="BE228" s="103">
        <f>IF(U228="základní",N228,0)</f>
        <v>0</v>
      </c>
      <c r="BF228" s="103">
        <f>IF(U228="snížená",N228,0)</f>
        <v>0</v>
      </c>
      <c r="BG228" s="103">
        <f>IF(U228="zákl. přenesená",N228,0)</f>
        <v>0</v>
      </c>
      <c r="BH228" s="103">
        <f>IF(U228="sníž. přenesená",N228,0)</f>
        <v>0</v>
      </c>
      <c r="BI228" s="103">
        <f>IF(U228="nulová",N228,0)</f>
        <v>0</v>
      </c>
      <c r="BJ228" s="11" t="s">
        <v>6</v>
      </c>
      <c r="BK228" s="103">
        <f>ROUND(L228*K228,0)</f>
        <v>0</v>
      </c>
      <c r="BL228" s="11" t="s">
        <v>168</v>
      </c>
      <c r="BM228" s="11" t="s">
        <v>305</v>
      </c>
    </row>
    <row r="229" spans="2:65" s="6" customFormat="1" ht="31.5" customHeight="1" x14ac:dyDescent="0.3">
      <c r="B229" s="104"/>
      <c r="C229" s="105"/>
      <c r="D229" s="105"/>
      <c r="E229" s="106" t="s">
        <v>1</v>
      </c>
      <c r="F229" s="123" t="s">
        <v>306</v>
      </c>
      <c r="G229" s="124"/>
      <c r="H229" s="124"/>
      <c r="I229" s="124"/>
      <c r="J229" s="105"/>
      <c r="K229" s="107">
        <v>0.89</v>
      </c>
      <c r="L229" s="105"/>
      <c r="M229" s="105"/>
      <c r="N229" s="105"/>
      <c r="O229" s="105"/>
      <c r="P229" s="105"/>
      <c r="Q229" s="105"/>
      <c r="R229" s="108"/>
      <c r="T229" s="109"/>
      <c r="U229" s="105"/>
      <c r="V229" s="105"/>
      <c r="W229" s="105"/>
      <c r="X229" s="105"/>
      <c r="Y229" s="105"/>
      <c r="Z229" s="105"/>
      <c r="AA229" s="110"/>
      <c r="AT229" s="111" t="s">
        <v>100</v>
      </c>
      <c r="AU229" s="111" t="s">
        <v>55</v>
      </c>
      <c r="AV229" s="6" t="s">
        <v>55</v>
      </c>
      <c r="AW229" s="6" t="s">
        <v>22</v>
      </c>
      <c r="AX229" s="6" t="s">
        <v>47</v>
      </c>
      <c r="AY229" s="111" t="s">
        <v>92</v>
      </c>
    </row>
    <row r="230" spans="2:65" s="1" customFormat="1" ht="31.5" customHeight="1" x14ac:dyDescent="0.3">
      <c r="B230" s="70"/>
      <c r="C230" s="96" t="s">
        <v>307</v>
      </c>
      <c r="D230" s="96" t="s">
        <v>93</v>
      </c>
      <c r="E230" s="97" t="s">
        <v>308</v>
      </c>
      <c r="F230" s="125" t="s">
        <v>309</v>
      </c>
      <c r="G230" s="125"/>
      <c r="H230" s="125"/>
      <c r="I230" s="125"/>
      <c r="J230" s="98" t="s">
        <v>117</v>
      </c>
      <c r="K230" s="99">
        <v>82.37</v>
      </c>
      <c r="L230" s="126"/>
      <c r="M230" s="126"/>
      <c r="N230" s="126">
        <f>ROUND(L230*K230,0)</f>
        <v>0</v>
      </c>
      <c r="O230" s="126"/>
      <c r="P230" s="126"/>
      <c r="Q230" s="126"/>
      <c r="R230" s="72"/>
      <c r="T230" s="100" t="s">
        <v>1</v>
      </c>
      <c r="U230" s="27" t="s">
        <v>30</v>
      </c>
      <c r="V230" s="101">
        <v>0.05</v>
      </c>
      <c r="W230" s="101">
        <f>V230*K230</f>
        <v>4.1185</v>
      </c>
      <c r="X230" s="101">
        <v>0</v>
      </c>
      <c r="Y230" s="101">
        <f>X230*K230</f>
        <v>0</v>
      </c>
      <c r="Z230" s="101">
        <v>5.0000000000000001E-3</v>
      </c>
      <c r="AA230" s="102">
        <f>Z230*K230</f>
        <v>0.41185000000000005</v>
      </c>
      <c r="AR230" s="11" t="s">
        <v>168</v>
      </c>
      <c r="AT230" s="11" t="s">
        <v>93</v>
      </c>
      <c r="AU230" s="11" t="s">
        <v>55</v>
      </c>
      <c r="AY230" s="11" t="s">
        <v>92</v>
      </c>
      <c r="BE230" s="103">
        <f>IF(U230="základní",N230,0)</f>
        <v>0</v>
      </c>
      <c r="BF230" s="103">
        <f>IF(U230="snížená",N230,0)</f>
        <v>0</v>
      </c>
      <c r="BG230" s="103">
        <f>IF(U230="zákl. přenesená",N230,0)</f>
        <v>0</v>
      </c>
      <c r="BH230" s="103">
        <f>IF(U230="sníž. přenesená",N230,0)</f>
        <v>0</v>
      </c>
      <c r="BI230" s="103">
        <f>IF(U230="nulová",N230,0)</f>
        <v>0</v>
      </c>
      <c r="BJ230" s="11" t="s">
        <v>6</v>
      </c>
      <c r="BK230" s="103">
        <f>ROUND(L230*K230,0)</f>
        <v>0</v>
      </c>
      <c r="BL230" s="11" t="s">
        <v>168</v>
      </c>
      <c r="BM230" s="11" t="s">
        <v>310</v>
      </c>
    </row>
    <row r="231" spans="2:65" s="1" customFormat="1" ht="31.5" customHeight="1" x14ac:dyDescent="0.3">
      <c r="B231" s="70"/>
      <c r="C231" s="96" t="s">
        <v>311</v>
      </c>
      <c r="D231" s="96" t="s">
        <v>93</v>
      </c>
      <c r="E231" s="97" t="s">
        <v>312</v>
      </c>
      <c r="F231" s="125" t="s">
        <v>313</v>
      </c>
      <c r="G231" s="125"/>
      <c r="H231" s="125"/>
      <c r="I231" s="125"/>
      <c r="J231" s="98" t="s">
        <v>96</v>
      </c>
      <c r="K231" s="99">
        <v>0.80900000000000005</v>
      </c>
      <c r="L231" s="126"/>
      <c r="M231" s="126"/>
      <c r="N231" s="126">
        <f>ROUND(L231*K231,0)</f>
        <v>0</v>
      </c>
      <c r="O231" s="126"/>
      <c r="P231" s="126"/>
      <c r="Q231" s="126"/>
      <c r="R231" s="72"/>
      <c r="T231" s="100" t="s">
        <v>1</v>
      </c>
      <c r="U231" s="27" t="s">
        <v>30</v>
      </c>
      <c r="V231" s="101">
        <v>0</v>
      </c>
      <c r="W231" s="101">
        <f>V231*K231</f>
        <v>0</v>
      </c>
      <c r="X231" s="101">
        <v>2.3369999999999998E-2</v>
      </c>
      <c r="Y231" s="101">
        <f>X231*K231</f>
        <v>1.8906329999999999E-2</v>
      </c>
      <c r="Z231" s="101">
        <v>0</v>
      </c>
      <c r="AA231" s="102">
        <f>Z231*K231</f>
        <v>0</v>
      </c>
      <c r="AR231" s="11" t="s">
        <v>168</v>
      </c>
      <c r="AT231" s="11" t="s">
        <v>93</v>
      </c>
      <c r="AU231" s="11" t="s">
        <v>55</v>
      </c>
      <c r="AY231" s="11" t="s">
        <v>92</v>
      </c>
      <c r="BE231" s="103">
        <f>IF(U231="základní",N231,0)</f>
        <v>0</v>
      </c>
      <c r="BF231" s="103">
        <f>IF(U231="snížená",N231,0)</f>
        <v>0</v>
      </c>
      <c r="BG231" s="103">
        <f>IF(U231="zákl. přenesená",N231,0)</f>
        <v>0</v>
      </c>
      <c r="BH231" s="103">
        <f>IF(U231="sníž. přenesená",N231,0)</f>
        <v>0</v>
      </c>
      <c r="BI231" s="103">
        <f>IF(U231="nulová",N231,0)</f>
        <v>0</v>
      </c>
      <c r="BJ231" s="11" t="s">
        <v>6</v>
      </c>
      <c r="BK231" s="103">
        <f>ROUND(L231*K231,0)</f>
        <v>0</v>
      </c>
      <c r="BL231" s="11" t="s">
        <v>168</v>
      </c>
      <c r="BM231" s="11" t="s">
        <v>314</v>
      </c>
    </row>
    <row r="232" spans="2:65" s="6" customFormat="1" ht="22.5" customHeight="1" x14ac:dyDescent="0.3">
      <c r="B232" s="104"/>
      <c r="C232" s="105"/>
      <c r="D232" s="105"/>
      <c r="E232" s="106" t="s">
        <v>1</v>
      </c>
      <c r="F232" s="123" t="s">
        <v>315</v>
      </c>
      <c r="G232" s="124"/>
      <c r="H232" s="124"/>
      <c r="I232" s="124"/>
      <c r="J232" s="105"/>
      <c r="K232" s="107">
        <v>0.80900000000000005</v>
      </c>
      <c r="L232" s="105"/>
      <c r="M232" s="105"/>
      <c r="N232" s="105"/>
      <c r="O232" s="105"/>
      <c r="P232" s="105"/>
      <c r="Q232" s="105"/>
      <c r="R232" s="108"/>
      <c r="T232" s="109"/>
      <c r="U232" s="105"/>
      <c r="V232" s="105"/>
      <c r="W232" s="105"/>
      <c r="X232" s="105"/>
      <c r="Y232" s="105"/>
      <c r="Z232" s="105"/>
      <c r="AA232" s="110"/>
      <c r="AT232" s="111" t="s">
        <v>100</v>
      </c>
      <c r="AU232" s="111" t="s">
        <v>55</v>
      </c>
      <c r="AV232" s="6" t="s">
        <v>55</v>
      </c>
      <c r="AW232" s="6" t="s">
        <v>22</v>
      </c>
      <c r="AX232" s="6" t="s">
        <v>47</v>
      </c>
      <c r="AY232" s="111" t="s">
        <v>92</v>
      </c>
    </row>
    <row r="233" spans="2:65" s="1" customFormat="1" ht="31.5" customHeight="1" x14ac:dyDescent="0.3">
      <c r="B233" s="70"/>
      <c r="C233" s="96" t="s">
        <v>316</v>
      </c>
      <c r="D233" s="96" t="s">
        <v>93</v>
      </c>
      <c r="E233" s="97" t="s">
        <v>317</v>
      </c>
      <c r="F233" s="125" t="s">
        <v>318</v>
      </c>
      <c r="G233" s="125"/>
      <c r="H233" s="125"/>
      <c r="I233" s="125"/>
      <c r="J233" s="98" t="s">
        <v>147</v>
      </c>
      <c r="K233" s="99">
        <v>0.50800000000000001</v>
      </c>
      <c r="L233" s="126"/>
      <c r="M233" s="126"/>
      <c r="N233" s="126">
        <f>ROUND(L233*K233,0)</f>
        <v>0</v>
      </c>
      <c r="O233" s="126"/>
      <c r="P233" s="126"/>
      <c r="Q233" s="126"/>
      <c r="R233" s="72"/>
      <c r="T233" s="100" t="s">
        <v>1</v>
      </c>
      <c r="U233" s="27" t="s">
        <v>30</v>
      </c>
      <c r="V233" s="101">
        <v>4.2069999999999999</v>
      </c>
      <c r="W233" s="101">
        <f>V233*K233</f>
        <v>2.1371560000000001</v>
      </c>
      <c r="X233" s="101">
        <v>0</v>
      </c>
      <c r="Y233" s="101">
        <f>X233*K233</f>
        <v>0</v>
      </c>
      <c r="Z233" s="101">
        <v>0</v>
      </c>
      <c r="AA233" s="102">
        <f>Z233*K233</f>
        <v>0</v>
      </c>
      <c r="AR233" s="11" t="s">
        <v>168</v>
      </c>
      <c r="AT233" s="11" t="s">
        <v>93</v>
      </c>
      <c r="AU233" s="11" t="s">
        <v>55</v>
      </c>
      <c r="AY233" s="11" t="s">
        <v>92</v>
      </c>
      <c r="BE233" s="103">
        <f>IF(U233="základní",N233,0)</f>
        <v>0</v>
      </c>
      <c r="BF233" s="103">
        <f>IF(U233="snížená",N233,0)</f>
        <v>0</v>
      </c>
      <c r="BG233" s="103">
        <f>IF(U233="zákl. přenesená",N233,0)</f>
        <v>0</v>
      </c>
      <c r="BH233" s="103">
        <f>IF(U233="sníž. přenesená",N233,0)</f>
        <v>0</v>
      </c>
      <c r="BI233" s="103">
        <f>IF(U233="nulová",N233,0)</f>
        <v>0</v>
      </c>
      <c r="BJ233" s="11" t="s">
        <v>6</v>
      </c>
      <c r="BK233" s="103">
        <f>ROUND(L233*K233,0)</f>
        <v>0</v>
      </c>
      <c r="BL233" s="11" t="s">
        <v>168</v>
      </c>
      <c r="BM233" s="11" t="s">
        <v>319</v>
      </c>
    </row>
    <row r="234" spans="2:65" s="5" customFormat="1" ht="29.85" customHeight="1" x14ac:dyDescent="0.3">
      <c r="B234" s="85"/>
      <c r="C234" s="86"/>
      <c r="D234" s="95" t="s">
        <v>72</v>
      </c>
      <c r="E234" s="95"/>
      <c r="F234" s="95"/>
      <c r="G234" s="95"/>
      <c r="H234" s="95"/>
      <c r="I234" s="95"/>
      <c r="J234" s="95"/>
      <c r="K234" s="95"/>
      <c r="L234" s="95"/>
      <c r="M234" s="95"/>
      <c r="N234" s="135">
        <f>BK234</f>
        <v>0</v>
      </c>
      <c r="O234" s="136"/>
      <c r="P234" s="136"/>
      <c r="Q234" s="136"/>
      <c r="R234" s="88"/>
      <c r="T234" s="89"/>
      <c r="U234" s="86"/>
      <c r="V234" s="86"/>
      <c r="W234" s="90">
        <f>SUM(W235:W248)</f>
        <v>28.636022000000004</v>
      </c>
      <c r="X234" s="86"/>
      <c r="Y234" s="90">
        <f>SUM(Y235:Y248)</f>
        <v>0.15599550000000001</v>
      </c>
      <c r="Z234" s="86"/>
      <c r="AA234" s="91">
        <f>SUM(AA235:AA248)</f>
        <v>0.136965</v>
      </c>
      <c r="AR234" s="92" t="s">
        <v>55</v>
      </c>
      <c r="AT234" s="93" t="s">
        <v>46</v>
      </c>
      <c r="AU234" s="93" t="s">
        <v>6</v>
      </c>
      <c r="AY234" s="92" t="s">
        <v>92</v>
      </c>
      <c r="BK234" s="94">
        <f>SUM(BK235:BK248)</f>
        <v>0</v>
      </c>
    </row>
    <row r="235" spans="2:65" s="1" customFormat="1" ht="22.5" customHeight="1" x14ac:dyDescent="0.3">
      <c r="B235" s="70"/>
      <c r="C235" s="96" t="s">
        <v>320</v>
      </c>
      <c r="D235" s="96" t="s">
        <v>93</v>
      </c>
      <c r="E235" s="97" t="s">
        <v>321</v>
      </c>
      <c r="F235" s="125" t="s">
        <v>322</v>
      </c>
      <c r="G235" s="125"/>
      <c r="H235" s="125"/>
      <c r="I235" s="125"/>
      <c r="J235" s="98" t="s">
        <v>196</v>
      </c>
      <c r="K235" s="99">
        <v>13.65</v>
      </c>
      <c r="L235" s="126"/>
      <c r="M235" s="126"/>
      <c r="N235" s="126">
        <f>ROUND(L235*K235,0)</f>
        <v>0</v>
      </c>
      <c r="O235" s="126"/>
      <c r="P235" s="126"/>
      <c r="Q235" s="126"/>
      <c r="R235" s="72"/>
      <c r="T235" s="100" t="s">
        <v>1</v>
      </c>
      <c r="U235" s="27" t="s">
        <v>30</v>
      </c>
      <c r="V235" s="101">
        <v>0.104</v>
      </c>
      <c r="W235" s="101">
        <f>V235*K235</f>
        <v>1.4196</v>
      </c>
      <c r="X235" s="101">
        <v>0</v>
      </c>
      <c r="Y235" s="101">
        <f>X235*K235</f>
        <v>0</v>
      </c>
      <c r="Z235" s="101">
        <v>1.6999999999999999E-3</v>
      </c>
      <c r="AA235" s="102">
        <f>Z235*K235</f>
        <v>2.3205E-2</v>
      </c>
      <c r="AR235" s="11" t="s">
        <v>168</v>
      </c>
      <c r="AT235" s="11" t="s">
        <v>93</v>
      </c>
      <c r="AU235" s="11" t="s">
        <v>55</v>
      </c>
      <c r="AY235" s="11" t="s">
        <v>92</v>
      </c>
      <c r="BE235" s="103">
        <f>IF(U235="základní",N235,0)</f>
        <v>0</v>
      </c>
      <c r="BF235" s="103">
        <f>IF(U235="snížená",N235,0)</f>
        <v>0</v>
      </c>
      <c r="BG235" s="103">
        <f>IF(U235="zákl. přenesená",N235,0)</f>
        <v>0</v>
      </c>
      <c r="BH235" s="103">
        <f>IF(U235="sníž. přenesená",N235,0)</f>
        <v>0</v>
      </c>
      <c r="BI235" s="103">
        <f>IF(U235="nulová",N235,0)</f>
        <v>0</v>
      </c>
      <c r="BJ235" s="11" t="s">
        <v>6</v>
      </c>
      <c r="BK235" s="103">
        <f>ROUND(L235*K235,0)</f>
        <v>0</v>
      </c>
      <c r="BL235" s="11" t="s">
        <v>168</v>
      </c>
      <c r="BM235" s="11" t="s">
        <v>323</v>
      </c>
    </row>
    <row r="236" spans="2:65" s="6" customFormat="1" ht="22.5" customHeight="1" x14ac:dyDescent="0.3">
      <c r="B236" s="104"/>
      <c r="C236" s="105"/>
      <c r="D236" s="105"/>
      <c r="E236" s="106" t="s">
        <v>1</v>
      </c>
      <c r="F236" s="123" t="s">
        <v>324</v>
      </c>
      <c r="G236" s="124"/>
      <c r="H236" s="124"/>
      <c r="I236" s="124"/>
      <c r="J236" s="105"/>
      <c r="K236" s="107">
        <v>12.4</v>
      </c>
      <c r="L236" s="105"/>
      <c r="M236" s="105"/>
      <c r="N236" s="105"/>
      <c r="O236" s="105"/>
      <c r="P236" s="105"/>
      <c r="Q236" s="105"/>
      <c r="R236" s="108"/>
      <c r="T236" s="109"/>
      <c r="U236" s="105"/>
      <c r="V236" s="105"/>
      <c r="W236" s="105"/>
      <c r="X236" s="105"/>
      <c r="Y236" s="105"/>
      <c r="Z236" s="105"/>
      <c r="AA236" s="110"/>
      <c r="AT236" s="111" t="s">
        <v>100</v>
      </c>
      <c r="AU236" s="111" t="s">
        <v>55</v>
      </c>
      <c r="AV236" s="6" t="s">
        <v>55</v>
      </c>
      <c r="AW236" s="6" t="s">
        <v>22</v>
      </c>
      <c r="AX236" s="6" t="s">
        <v>47</v>
      </c>
      <c r="AY236" s="111" t="s">
        <v>92</v>
      </c>
    </row>
    <row r="237" spans="2:65" s="6" customFormat="1" ht="22.5" customHeight="1" x14ac:dyDescent="0.3">
      <c r="B237" s="104"/>
      <c r="C237" s="105"/>
      <c r="D237" s="105"/>
      <c r="E237" s="106" t="s">
        <v>1</v>
      </c>
      <c r="F237" s="137" t="s">
        <v>325</v>
      </c>
      <c r="G237" s="138"/>
      <c r="H237" s="138"/>
      <c r="I237" s="138"/>
      <c r="J237" s="105"/>
      <c r="K237" s="107">
        <v>1.25</v>
      </c>
      <c r="L237" s="105"/>
      <c r="M237" s="105"/>
      <c r="N237" s="105"/>
      <c r="O237" s="105"/>
      <c r="P237" s="105"/>
      <c r="Q237" s="105"/>
      <c r="R237" s="108"/>
      <c r="T237" s="109"/>
      <c r="U237" s="105"/>
      <c r="V237" s="105"/>
      <c r="W237" s="105"/>
      <c r="X237" s="105"/>
      <c r="Y237" s="105"/>
      <c r="Z237" s="105"/>
      <c r="AA237" s="110"/>
      <c r="AT237" s="111" t="s">
        <v>100</v>
      </c>
      <c r="AU237" s="111" t="s">
        <v>55</v>
      </c>
      <c r="AV237" s="6" t="s">
        <v>55</v>
      </c>
      <c r="AW237" s="6" t="s">
        <v>22</v>
      </c>
      <c r="AX237" s="6" t="s">
        <v>47</v>
      </c>
      <c r="AY237" s="111" t="s">
        <v>92</v>
      </c>
    </row>
    <row r="238" spans="2:65" s="1" customFormat="1" ht="22.5" customHeight="1" x14ac:dyDescent="0.3">
      <c r="B238" s="70"/>
      <c r="C238" s="96" t="s">
        <v>326</v>
      </c>
      <c r="D238" s="96" t="s">
        <v>93</v>
      </c>
      <c r="E238" s="97" t="s">
        <v>327</v>
      </c>
      <c r="F238" s="125" t="s">
        <v>328</v>
      </c>
      <c r="G238" s="125"/>
      <c r="H238" s="125"/>
      <c r="I238" s="125"/>
      <c r="J238" s="98" t="s">
        <v>196</v>
      </c>
      <c r="K238" s="99">
        <v>28.6</v>
      </c>
      <c r="L238" s="126"/>
      <c r="M238" s="126"/>
      <c r="N238" s="126">
        <f>ROUND(L238*K238,0)</f>
        <v>0</v>
      </c>
      <c r="O238" s="126"/>
      <c r="P238" s="126"/>
      <c r="Q238" s="126"/>
      <c r="R238" s="72"/>
      <c r="T238" s="100" t="s">
        <v>1</v>
      </c>
      <c r="U238" s="27" t="s">
        <v>30</v>
      </c>
      <c r="V238" s="101">
        <v>0.189</v>
      </c>
      <c r="W238" s="101">
        <f>V238*K238</f>
        <v>5.4054000000000002</v>
      </c>
      <c r="X238" s="101">
        <v>0</v>
      </c>
      <c r="Y238" s="101">
        <f>X238*K238</f>
        <v>0</v>
      </c>
      <c r="Z238" s="101">
        <v>2.5999999999999999E-3</v>
      </c>
      <c r="AA238" s="102">
        <f>Z238*K238</f>
        <v>7.4359999999999996E-2</v>
      </c>
      <c r="AR238" s="11" t="s">
        <v>168</v>
      </c>
      <c r="AT238" s="11" t="s">
        <v>93</v>
      </c>
      <c r="AU238" s="11" t="s">
        <v>55</v>
      </c>
      <c r="AY238" s="11" t="s">
        <v>92</v>
      </c>
      <c r="BE238" s="103">
        <f>IF(U238="základní",N238,0)</f>
        <v>0</v>
      </c>
      <c r="BF238" s="103">
        <f>IF(U238="snížená",N238,0)</f>
        <v>0</v>
      </c>
      <c r="BG238" s="103">
        <f>IF(U238="zákl. přenesená",N238,0)</f>
        <v>0</v>
      </c>
      <c r="BH238" s="103">
        <f>IF(U238="sníž. přenesená",N238,0)</f>
        <v>0</v>
      </c>
      <c r="BI238" s="103">
        <f>IF(U238="nulová",N238,0)</f>
        <v>0</v>
      </c>
      <c r="BJ238" s="11" t="s">
        <v>6</v>
      </c>
      <c r="BK238" s="103">
        <f>ROUND(L238*K238,0)</f>
        <v>0</v>
      </c>
      <c r="BL238" s="11" t="s">
        <v>168</v>
      </c>
      <c r="BM238" s="11" t="s">
        <v>329</v>
      </c>
    </row>
    <row r="239" spans="2:65" s="6" customFormat="1" ht="22.5" customHeight="1" x14ac:dyDescent="0.3">
      <c r="B239" s="104"/>
      <c r="C239" s="105"/>
      <c r="D239" s="105"/>
      <c r="E239" s="106" t="s">
        <v>1</v>
      </c>
      <c r="F239" s="123" t="s">
        <v>330</v>
      </c>
      <c r="G239" s="124"/>
      <c r="H239" s="124"/>
      <c r="I239" s="124"/>
      <c r="J239" s="105"/>
      <c r="K239" s="107">
        <v>28.6</v>
      </c>
      <c r="L239" s="105"/>
      <c r="M239" s="105"/>
      <c r="N239" s="105"/>
      <c r="O239" s="105"/>
      <c r="P239" s="105"/>
      <c r="Q239" s="105"/>
      <c r="R239" s="108"/>
      <c r="T239" s="109"/>
      <c r="U239" s="105"/>
      <c r="V239" s="105"/>
      <c r="W239" s="105"/>
      <c r="X239" s="105"/>
      <c r="Y239" s="105"/>
      <c r="Z239" s="105"/>
      <c r="AA239" s="110"/>
      <c r="AT239" s="111" t="s">
        <v>100</v>
      </c>
      <c r="AU239" s="111" t="s">
        <v>55</v>
      </c>
      <c r="AV239" s="6" t="s">
        <v>55</v>
      </c>
      <c r="AW239" s="6" t="s">
        <v>22</v>
      </c>
      <c r="AX239" s="6" t="s">
        <v>47</v>
      </c>
      <c r="AY239" s="111" t="s">
        <v>92</v>
      </c>
    </row>
    <row r="240" spans="2:65" s="1" customFormat="1" ht="22.5" customHeight="1" x14ac:dyDescent="0.3">
      <c r="B240" s="70"/>
      <c r="C240" s="96" t="s">
        <v>331</v>
      </c>
      <c r="D240" s="96" t="s">
        <v>93</v>
      </c>
      <c r="E240" s="97" t="s">
        <v>332</v>
      </c>
      <c r="F240" s="125" t="s">
        <v>333</v>
      </c>
      <c r="G240" s="125"/>
      <c r="H240" s="125"/>
      <c r="I240" s="125"/>
      <c r="J240" s="98" t="s">
        <v>196</v>
      </c>
      <c r="K240" s="99">
        <v>10</v>
      </c>
      <c r="L240" s="126"/>
      <c r="M240" s="126"/>
      <c r="N240" s="126">
        <f>ROUND(L240*K240,0)</f>
        <v>0</v>
      </c>
      <c r="O240" s="126"/>
      <c r="P240" s="126"/>
      <c r="Q240" s="126"/>
      <c r="R240" s="72"/>
      <c r="T240" s="100" t="s">
        <v>1</v>
      </c>
      <c r="U240" s="27" t="s">
        <v>30</v>
      </c>
      <c r="V240" s="101">
        <v>0.14699999999999999</v>
      </c>
      <c r="W240" s="101">
        <f>V240*K240</f>
        <v>1.47</v>
      </c>
      <c r="X240" s="101">
        <v>0</v>
      </c>
      <c r="Y240" s="101">
        <f>X240*K240</f>
        <v>0</v>
      </c>
      <c r="Z240" s="101">
        <v>3.9399999999999999E-3</v>
      </c>
      <c r="AA240" s="102">
        <f>Z240*K240</f>
        <v>3.9399999999999998E-2</v>
      </c>
      <c r="AR240" s="11" t="s">
        <v>168</v>
      </c>
      <c r="AT240" s="11" t="s">
        <v>93</v>
      </c>
      <c r="AU240" s="11" t="s">
        <v>55</v>
      </c>
      <c r="AY240" s="11" t="s">
        <v>92</v>
      </c>
      <c r="BE240" s="103">
        <f>IF(U240="základní",N240,0)</f>
        <v>0</v>
      </c>
      <c r="BF240" s="103">
        <f>IF(U240="snížená",N240,0)</f>
        <v>0</v>
      </c>
      <c r="BG240" s="103">
        <f>IF(U240="zákl. přenesená",N240,0)</f>
        <v>0</v>
      </c>
      <c r="BH240" s="103">
        <f>IF(U240="sníž. přenesená",N240,0)</f>
        <v>0</v>
      </c>
      <c r="BI240" s="103">
        <f>IF(U240="nulová",N240,0)</f>
        <v>0</v>
      </c>
      <c r="BJ240" s="11" t="s">
        <v>6</v>
      </c>
      <c r="BK240" s="103">
        <f>ROUND(L240*K240,0)</f>
        <v>0</v>
      </c>
      <c r="BL240" s="11" t="s">
        <v>168</v>
      </c>
      <c r="BM240" s="11" t="s">
        <v>334</v>
      </c>
    </row>
    <row r="241" spans="2:65" s="6" customFormat="1" ht="22.5" customHeight="1" x14ac:dyDescent="0.3">
      <c r="B241" s="104"/>
      <c r="C241" s="105"/>
      <c r="D241" s="105"/>
      <c r="E241" s="106" t="s">
        <v>1</v>
      </c>
      <c r="F241" s="123" t="s">
        <v>335</v>
      </c>
      <c r="G241" s="124"/>
      <c r="H241" s="124"/>
      <c r="I241" s="124"/>
      <c r="J241" s="105"/>
      <c r="K241" s="107">
        <v>10</v>
      </c>
      <c r="L241" s="105"/>
      <c r="M241" s="105"/>
      <c r="N241" s="105"/>
      <c r="O241" s="105"/>
      <c r="P241" s="105"/>
      <c r="Q241" s="105"/>
      <c r="R241" s="108"/>
      <c r="T241" s="109"/>
      <c r="U241" s="105"/>
      <c r="V241" s="105"/>
      <c r="W241" s="105"/>
      <c r="X241" s="105"/>
      <c r="Y241" s="105"/>
      <c r="Z241" s="105"/>
      <c r="AA241" s="110"/>
      <c r="AT241" s="111" t="s">
        <v>100</v>
      </c>
      <c r="AU241" s="111" t="s">
        <v>55</v>
      </c>
      <c r="AV241" s="6" t="s">
        <v>55</v>
      </c>
      <c r="AW241" s="6" t="s">
        <v>22</v>
      </c>
      <c r="AX241" s="6" t="s">
        <v>47</v>
      </c>
      <c r="AY241" s="111" t="s">
        <v>92</v>
      </c>
    </row>
    <row r="242" spans="2:65" s="1" customFormat="1" ht="31.5" customHeight="1" x14ac:dyDescent="0.3">
      <c r="B242" s="70"/>
      <c r="C242" s="96" t="s">
        <v>336</v>
      </c>
      <c r="D242" s="96" t="s">
        <v>93</v>
      </c>
      <c r="E242" s="97" t="s">
        <v>337</v>
      </c>
      <c r="F242" s="125" t="s">
        <v>338</v>
      </c>
      <c r="G242" s="125"/>
      <c r="H242" s="125"/>
      <c r="I242" s="125"/>
      <c r="J242" s="98" t="s">
        <v>196</v>
      </c>
      <c r="K242" s="99">
        <v>13.65</v>
      </c>
      <c r="L242" s="126"/>
      <c r="M242" s="126"/>
      <c r="N242" s="126">
        <f>ROUND(L242*K242,0)</f>
        <v>0</v>
      </c>
      <c r="O242" s="126"/>
      <c r="P242" s="126"/>
      <c r="Q242" s="126"/>
      <c r="R242" s="72"/>
      <c r="T242" s="100" t="s">
        <v>1</v>
      </c>
      <c r="U242" s="27" t="s">
        <v>30</v>
      </c>
      <c r="V242" s="101">
        <v>0.30499999999999999</v>
      </c>
      <c r="W242" s="101">
        <f>V242*K242</f>
        <v>4.1632499999999997</v>
      </c>
      <c r="X242" s="101">
        <v>2.8700000000000002E-3</v>
      </c>
      <c r="Y242" s="101">
        <f>X242*K242</f>
        <v>3.9175500000000002E-2</v>
      </c>
      <c r="Z242" s="101">
        <v>0</v>
      </c>
      <c r="AA242" s="102">
        <f>Z242*K242</f>
        <v>0</v>
      </c>
      <c r="AR242" s="11" t="s">
        <v>168</v>
      </c>
      <c r="AT242" s="11" t="s">
        <v>93</v>
      </c>
      <c r="AU242" s="11" t="s">
        <v>55</v>
      </c>
      <c r="AY242" s="11" t="s">
        <v>92</v>
      </c>
      <c r="BE242" s="103">
        <f>IF(U242="základní",N242,0)</f>
        <v>0</v>
      </c>
      <c r="BF242" s="103">
        <f>IF(U242="snížená",N242,0)</f>
        <v>0</v>
      </c>
      <c r="BG242" s="103">
        <f>IF(U242="zákl. přenesená",N242,0)</f>
        <v>0</v>
      </c>
      <c r="BH242" s="103">
        <f>IF(U242="sníž. přenesená",N242,0)</f>
        <v>0</v>
      </c>
      <c r="BI242" s="103">
        <f>IF(U242="nulová",N242,0)</f>
        <v>0</v>
      </c>
      <c r="BJ242" s="11" t="s">
        <v>6</v>
      </c>
      <c r="BK242" s="103">
        <f>ROUND(L242*K242,0)</f>
        <v>0</v>
      </c>
      <c r="BL242" s="11" t="s">
        <v>168</v>
      </c>
      <c r="BM242" s="11" t="s">
        <v>339</v>
      </c>
    </row>
    <row r="243" spans="2:65" s="1" customFormat="1" ht="31.5" customHeight="1" x14ac:dyDescent="0.3">
      <c r="B243" s="70"/>
      <c r="C243" s="96" t="s">
        <v>340</v>
      </c>
      <c r="D243" s="96" t="s">
        <v>93</v>
      </c>
      <c r="E243" s="97" t="s">
        <v>341</v>
      </c>
      <c r="F243" s="125" t="s">
        <v>342</v>
      </c>
      <c r="G243" s="125"/>
      <c r="H243" s="125"/>
      <c r="I243" s="125"/>
      <c r="J243" s="98" t="s">
        <v>196</v>
      </c>
      <c r="K243" s="99">
        <v>5.8</v>
      </c>
      <c r="L243" s="126"/>
      <c r="M243" s="126"/>
      <c r="N243" s="126">
        <f>ROUND(L243*K243,0)</f>
        <v>0</v>
      </c>
      <c r="O243" s="126"/>
      <c r="P243" s="126"/>
      <c r="Q243" s="126"/>
      <c r="R243" s="72"/>
      <c r="T243" s="100" t="s">
        <v>1</v>
      </c>
      <c r="U243" s="27" t="s">
        <v>30</v>
      </c>
      <c r="V243" s="101">
        <v>0.33100000000000002</v>
      </c>
      <c r="W243" s="101">
        <f>V243*K243</f>
        <v>1.9198</v>
      </c>
      <c r="X243" s="101">
        <v>1.98E-3</v>
      </c>
      <c r="Y243" s="101">
        <f>X243*K243</f>
        <v>1.1483999999999999E-2</v>
      </c>
      <c r="Z243" s="101">
        <v>0</v>
      </c>
      <c r="AA243" s="102">
        <f>Z243*K243</f>
        <v>0</v>
      </c>
      <c r="AR243" s="11" t="s">
        <v>168</v>
      </c>
      <c r="AT243" s="11" t="s">
        <v>93</v>
      </c>
      <c r="AU243" s="11" t="s">
        <v>55</v>
      </c>
      <c r="AY243" s="11" t="s">
        <v>92</v>
      </c>
      <c r="BE243" s="103">
        <f>IF(U243="základní",N243,0)</f>
        <v>0</v>
      </c>
      <c r="BF243" s="103">
        <f>IF(U243="snížená",N243,0)</f>
        <v>0</v>
      </c>
      <c r="BG243" s="103">
        <f>IF(U243="zákl. přenesená",N243,0)</f>
        <v>0</v>
      </c>
      <c r="BH243" s="103">
        <f>IF(U243="sníž. přenesená",N243,0)</f>
        <v>0</v>
      </c>
      <c r="BI243" s="103">
        <f>IF(U243="nulová",N243,0)</f>
        <v>0</v>
      </c>
      <c r="BJ243" s="11" t="s">
        <v>6</v>
      </c>
      <c r="BK243" s="103">
        <f>ROUND(L243*K243,0)</f>
        <v>0</v>
      </c>
      <c r="BL243" s="11" t="s">
        <v>168</v>
      </c>
      <c r="BM243" s="11" t="s">
        <v>343</v>
      </c>
    </row>
    <row r="244" spans="2:65" s="6" customFormat="1" ht="22.5" customHeight="1" x14ac:dyDescent="0.3">
      <c r="B244" s="104"/>
      <c r="C244" s="105"/>
      <c r="D244" s="105"/>
      <c r="E244" s="106" t="s">
        <v>1</v>
      </c>
      <c r="F244" s="123" t="s">
        <v>344</v>
      </c>
      <c r="G244" s="124"/>
      <c r="H244" s="124"/>
      <c r="I244" s="124"/>
      <c r="J244" s="105"/>
      <c r="K244" s="107">
        <v>5.8</v>
      </c>
      <c r="L244" s="105"/>
      <c r="M244" s="105"/>
      <c r="N244" s="105"/>
      <c r="O244" s="105"/>
      <c r="P244" s="105"/>
      <c r="Q244" s="105"/>
      <c r="R244" s="108"/>
      <c r="T244" s="109"/>
      <c r="U244" s="105"/>
      <c r="V244" s="105"/>
      <c r="W244" s="105"/>
      <c r="X244" s="105"/>
      <c r="Y244" s="105"/>
      <c r="Z244" s="105"/>
      <c r="AA244" s="110"/>
      <c r="AT244" s="111" t="s">
        <v>100</v>
      </c>
      <c r="AU244" s="111" t="s">
        <v>55</v>
      </c>
      <c r="AV244" s="6" t="s">
        <v>55</v>
      </c>
      <c r="AW244" s="6" t="s">
        <v>22</v>
      </c>
      <c r="AX244" s="6" t="s">
        <v>47</v>
      </c>
      <c r="AY244" s="111" t="s">
        <v>92</v>
      </c>
    </row>
    <row r="245" spans="2:65" s="1" customFormat="1" ht="31.5" customHeight="1" x14ac:dyDescent="0.3">
      <c r="B245" s="70"/>
      <c r="C245" s="96" t="s">
        <v>345</v>
      </c>
      <c r="D245" s="96" t="s">
        <v>93</v>
      </c>
      <c r="E245" s="97" t="s">
        <v>346</v>
      </c>
      <c r="F245" s="125" t="s">
        <v>347</v>
      </c>
      <c r="G245" s="125"/>
      <c r="H245" s="125"/>
      <c r="I245" s="125"/>
      <c r="J245" s="98" t="s">
        <v>196</v>
      </c>
      <c r="K245" s="99">
        <v>28.6</v>
      </c>
      <c r="L245" s="126"/>
      <c r="M245" s="126"/>
      <c r="N245" s="126">
        <f>ROUND(L245*K245,0)</f>
        <v>0</v>
      </c>
      <c r="O245" s="126"/>
      <c r="P245" s="126"/>
      <c r="Q245" s="126"/>
      <c r="R245" s="72"/>
      <c r="T245" s="100" t="s">
        <v>1</v>
      </c>
      <c r="U245" s="27" t="s">
        <v>30</v>
      </c>
      <c r="V245" s="101">
        <v>0.26500000000000001</v>
      </c>
      <c r="W245" s="101">
        <f>V245*K245</f>
        <v>7.5790000000000006</v>
      </c>
      <c r="X245" s="101">
        <v>2.8600000000000001E-3</v>
      </c>
      <c r="Y245" s="101">
        <f>X245*K245</f>
        <v>8.1796000000000008E-2</v>
      </c>
      <c r="Z245" s="101">
        <v>0</v>
      </c>
      <c r="AA245" s="102">
        <f>Z245*K245</f>
        <v>0</v>
      </c>
      <c r="AR245" s="11" t="s">
        <v>168</v>
      </c>
      <c r="AT245" s="11" t="s">
        <v>93</v>
      </c>
      <c r="AU245" s="11" t="s">
        <v>55</v>
      </c>
      <c r="AY245" s="11" t="s">
        <v>92</v>
      </c>
      <c r="BE245" s="103">
        <f>IF(U245="základní",N245,0)</f>
        <v>0</v>
      </c>
      <c r="BF245" s="103">
        <f>IF(U245="snížená",N245,0)</f>
        <v>0</v>
      </c>
      <c r="BG245" s="103">
        <f>IF(U245="zákl. přenesená",N245,0)</f>
        <v>0</v>
      </c>
      <c r="BH245" s="103">
        <f>IF(U245="sníž. přenesená",N245,0)</f>
        <v>0</v>
      </c>
      <c r="BI245" s="103">
        <f>IF(U245="nulová",N245,0)</f>
        <v>0</v>
      </c>
      <c r="BJ245" s="11" t="s">
        <v>6</v>
      </c>
      <c r="BK245" s="103">
        <f>ROUND(L245*K245,0)</f>
        <v>0</v>
      </c>
      <c r="BL245" s="11" t="s">
        <v>168</v>
      </c>
      <c r="BM245" s="11" t="s">
        <v>348</v>
      </c>
    </row>
    <row r="246" spans="2:65" s="1" customFormat="1" ht="31.5" customHeight="1" x14ac:dyDescent="0.3">
      <c r="B246" s="70"/>
      <c r="C246" s="96" t="s">
        <v>349</v>
      </c>
      <c r="D246" s="96" t="s">
        <v>93</v>
      </c>
      <c r="E246" s="97" t="s">
        <v>350</v>
      </c>
      <c r="F246" s="125" t="s">
        <v>351</v>
      </c>
      <c r="G246" s="125"/>
      <c r="H246" s="125"/>
      <c r="I246" s="125"/>
      <c r="J246" s="98" t="s">
        <v>352</v>
      </c>
      <c r="K246" s="99">
        <v>4</v>
      </c>
      <c r="L246" s="126"/>
      <c r="M246" s="126"/>
      <c r="N246" s="126">
        <f>ROUND(L246*K246,0)</f>
        <v>0</v>
      </c>
      <c r="O246" s="126"/>
      <c r="P246" s="126"/>
      <c r="Q246" s="126"/>
      <c r="R246" s="72"/>
      <c r="T246" s="100" t="s">
        <v>1</v>
      </c>
      <c r="U246" s="27" t="s">
        <v>30</v>
      </c>
      <c r="V246" s="101">
        <v>0.65</v>
      </c>
      <c r="W246" s="101">
        <f>V246*K246</f>
        <v>2.6</v>
      </c>
      <c r="X246" s="101">
        <v>3.1E-4</v>
      </c>
      <c r="Y246" s="101">
        <f>X246*K246</f>
        <v>1.24E-3</v>
      </c>
      <c r="Z246" s="101">
        <v>0</v>
      </c>
      <c r="AA246" s="102">
        <f>Z246*K246</f>
        <v>0</v>
      </c>
      <c r="AR246" s="11" t="s">
        <v>168</v>
      </c>
      <c r="AT246" s="11" t="s">
        <v>93</v>
      </c>
      <c r="AU246" s="11" t="s">
        <v>55</v>
      </c>
      <c r="AY246" s="11" t="s">
        <v>92</v>
      </c>
      <c r="BE246" s="103">
        <f>IF(U246="základní",N246,0)</f>
        <v>0</v>
      </c>
      <c r="BF246" s="103">
        <f>IF(U246="snížená",N246,0)</f>
        <v>0</v>
      </c>
      <c r="BG246" s="103">
        <f>IF(U246="zákl. přenesená",N246,0)</f>
        <v>0</v>
      </c>
      <c r="BH246" s="103">
        <f>IF(U246="sníž. přenesená",N246,0)</f>
        <v>0</v>
      </c>
      <c r="BI246" s="103">
        <f>IF(U246="nulová",N246,0)</f>
        <v>0</v>
      </c>
      <c r="BJ246" s="11" t="s">
        <v>6</v>
      </c>
      <c r="BK246" s="103">
        <f>ROUND(L246*K246,0)</f>
        <v>0</v>
      </c>
      <c r="BL246" s="11" t="s">
        <v>168</v>
      </c>
      <c r="BM246" s="11" t="s">
        <v>353</v>
      </c>
    </row>
    <row r="247" spans="2:65" s="1" customFormat="1" ht="31.5" customHeight="1" x14ac:dyDescent="0.3">
      <c r="B247" s="70"/>
      <c r="C247" s="96" t="s">
        <v>354</v>
      </c>
      <c r="D247" s="96" t="s">
        <v>93</v>
      </c>
      <c r="E247" s="97" t="s">
        <v>355</v>
      </c>
      <c r="F247" s="125" t="s">
        <v>356</v>
      </c>
      <c r="G247" s="125"/>
      <c r="H247" s="125"/>
      <c r="I247" s="125"/>
      <c r="J247" s="98" t="s">
        <v>196</v>
      </c>
      <c r="K247" s="99">
        <v>10</v>
      </c>
      <c r="L247" s="126"/>
      <c r="M247" s="126"/>
      <c r="N247" s="126">
        <f>ROUND(L247*K247,0)</f>
        <v>0</v>
      </c>
      <c r="O247" s="126"/>
      <c r="P247" s="126"/>
      <c r="Q247" s="126"/>
      <c r="R247" s="72"/>
      <c r="T247" s="100" t="s">
        <v>1</v>
      </c>
      <c r="U247" s="27" t="s">
        <v>30</v>
      </c>
      <c r="V247" s="101">
        <v>0.33400000000000002</v>
      </c>
      <c r="W247" s="101">
        <f>V247*K247</f>
        <v>3.3400000000000003</v>
      </c>
      <c r="X247" s="101">
        <v>2.2300000000000002E-3</v>
      </c>
      <c r="Y247" s="101">
        <f>X247*K247</f>
        <v>2.23E-2</v>
      </c>
      <c r="Z247" s="101">
        <v>0</v>
      </c>
      <c r="AA247" s="102">
        <f>Z247*K247</f>
        <v>0</v>
      </c>
      <c r="AR247" s="11" t="s">
        <v>168</v>
      </c>
      <c r="AT247" s="11" t="s">
        <v>93</v>
      </c>
      <c r="AU247" s="11" t="s">
        <v>55</v>
      </c>
      <c r="AY247" s="11" t="s">
        <v>92</v>
      </c>
      <c r="BE247" s="103">
        <f>IF(U247="základní",N247,0)</f>
        <v>0</v>
      </c>
      <c r="BF247" s="103">
        <f>IF(U247="snížená",N247,0)</f>
        <v>0</v>
      </c>
      <c r="BG247" s="103">
        <f>IF(U247="zákl. přenesená",N247,0)</f>
        <v>0</v>
      </c>
      <c r="BH247" s="103">
        <f>IF(U247="sníž. přenesená",N247,0)</f>
        <v>0</v>
      </c>
      <c r="BI247" s="103">
        <f>IF(U247="nulová",N247,0)</f>
        <v>0</v>
      </c>
      <c r="BJ247" s="11" t="s">
        <v>6</v>
      </c>
      <c r="BK247" s="103">
        <f>ROUND(L247*K247,0)</f>
        <v>0</v>
      </c>
      <c r="BL247" s="11" t="s">
        <v>168</v>
      </c>
      <c r="BM247" s="11" t="s">
        <v>357</v>
      </c>
    </row>
    <row r="248" spans="2:65" s="1" customFormat="1" ht="31.5" customHeight="1" x14ac:dyDescent="0.3">
      <c r="B248" s="70"/>
      <c r="C248" s="96" t="s">
        <v>358</v>
      </c>
      <c r="D248" s="96" t="s">
        <v>93</v>
      </c>
      <c r="E248" s="97" t="s">
        <v>359</v>
      </c>
      <c r="F248" s="125" t="s">
        <v>360</v>
      </c>
      <c r="G248" s="125"/>
      <c r="H248" s="125"/>
      <c r="I248" s="125"/>
      <c r="J248" s="98" t="s">
        <v>147</v>
      </c>
      <c r="K248" s="99">
        <v>0.156</v>
      </c>
      <c r="L248" s="126"/>
      <c r="M248" s="126"/>
      <c r="N248" s="126">
        <f>ROUND(L248*K248,0)</f>
        <v>0</v>
      </c>
      <c r="O248" s="126"/>
      <c r="P248" s="126"/>
      <c r="Q248" s="126"/>
      <c r="R248" s="72"/>
      <c r="T248" s="100" t="s">
        <v>1</v>
      </c>
      <c r="U248" s="27" t="s">
        <v>30</v>
      </c>
      <c r="V248" s="101">
        <v>4.7370000000000001</v>
      </c>
      <c r="W248" s="101">
        <f>V248*K248</f>
        <v>0.73897199999999996</v>
      </c>
      <c r="X248" s="101">
        <v>0</v>
      </c>
      <c r="Y248" s="101">
        <f>X248*K248</f>
        <v>0</v>
      </c>
      <c r="Z248" s="101">
        <v>0</v>
      </c>
      <c r="AA248" s="102">
        <f>Z248*K248</f>
        <v>0</v>
      </c>
      <c r="AR248" s="11" t="s">
        <v>168</v>
      </c>
      <c r="AT248" s="11" t="s">
        <v>93</v>
      </c>
      <c r="AU248" s="11" t="s">
        <v>55</v>
      </c>
      <c r="AY248" s="11" t="s">
        <v>92</v>
      </c>
      <c r="BE248" s="103">
        <f>IF(U248="základní",N248,0)</f>
        <v>0</v>
      </c>
      <c r="BF248" s="103">
        <f>IF(U248="snížená",N248,0)</f>
        <v>0</v>
      </c>
      <c r="BG248" s="103">
        <f>IF(U248="zákl. přenesená",N248,0)</f>
        <v>0</v>
      </c>
      <c r="BH248" s="103">
        <f>IF(U248="sníž. přenesená",N248,0)</f>
        <v>0</v>
      </c>
      <c r="BI248" s="103">
        <f>IF(U248="nulová",N248,0)</f>
        <v>0</v>
      </c>
      <c r="BJ248" s="11" t="s">
        <v>6</v>
      </c>
      <c r="BK248" s="103">
        <f>ROUND(L248*K248,0)</f>
        <v>0</v>
      </c>
      <c r="BL248" s="11" t="s">
        <v>168</v>
      </c>
      <c r="BM248" s="11" t="s">
        <v>361</v>
      </c>
    </row>
    <row r="249" spans="2:65" s="5" customFormat="1" ht="29.85" customHeight="1" x14ac:dyDescent="0.3">
      <c r="B249" s="85"/>
      <c r="C249" s="86"/>
      <c r="D249" s="95" t="s">
        <v>73</v>
      </c>
      <c r="E249" s="95"/>
      <c r="F249" s="95"/>
      <c r="G249" s="95"/>
      <c r="H249" s="95"/>
      <c r="I249" s="95"/>
      <c r="J249" s="95"/>
      <c r="K249" s="95"/>
      <c r="L249" s="95"/>
      <c r="M249" s="95"/>
      <c r="N249" s="135">
        <f>BK249</f>
        <v>0</v>
      </c>
      <c r="O249" s="136"/>
      <c r="P249" s="136"/>
      <c r="Q249" s="136"/>
      <c r="R249" s="88"/>
      <c r="T249" s="89"/>
      <c r="U249" s="86"/>
      <c r="V249" s="86"/>
      <c r="W249" s="90">
        <f>SUM(W250:W263)</f>
        <v>115.33463199999998</v>
      </c>
      <c r="X249" s="86"/>
      <c r="Y249" s="90">
        <f>SUM(Y250:Y263)</f>
        <v>1.9844451999999997</v>
      </c>
      <c r="Z249" s="86"/>
      <c r="AA249" s="91">
        <f>SUM(AA250:AA263)</f>
        <v>5.4457120000000003</v>
      </c>
      <c r="AR249" s="92" t="s">
        <v>55</v>
      </c>
      <c r="AT249" s="93" t="s">
        <v>46</v>
      </c>
      <c r="AU249" s="93" t="s">
        <v>6</v>
      </c>
      <c r="AY249" s="92" t="s">
        <v>92</v>
      </c>
      <c r="BK249" s="94">
        <f>SUM(BK250:BK263)</f>
        <v>0</v>
      </c>
    </row>
    <row r="250" spans="2:65" s="1" customFormat="1" ht="31.5" customHeight="1" x14ac:dyDescent="0.3">
      <c r="B250" s="70"/>
      <c r="C250" s="96" t="s">
        <v>362</v>
      </c>
      <c r="D250" s="96" t="s">
        <v>93</v>
      </c>
      <c r="E250" s="97" t="s">
        <v>363</v>
      </c>
      <c r="F250" s="125" t="s">
        <v>364</v>
      </c>
      <c r="G250" s="125"/>
      <c r="H250" s="125"/>
      <c r="I250" s="125"/>
      <c r="J250" s="98" t="s">
        <v>117</v>
      </c>
      <c r="K250" s="99">
        <v>69.290000000000006</v>
      </c>
      <c r="L250" s="126"/>
      <c r="M250" s="126"/>
      <c r="N250" s="126">
        <f>ROUND(L250*K250,0)</f>
        <v>0</v>
      </c>
      <c r="O250" s="126"/>
      <c r="P250" s="126"/>
      <c r="Q250" s="126"/>
      <c r="R250" s="72"/>
      <c r="T250" s="100" t="s">
        <v>1</v>
      </c>
      <c r="U250" s="27" t="s">
        <v>30</v>
      </c>
      <c r="V250" s="101">
        <v>0.73199999999999998</v>
      </c>
      <c r="W250" s="101">
        <f>V250*K250</f>
        <v>50.720280000000002</v>
      </c>
      <c r="X250" s="101">
        <v>0</v>
      </c>
      <c r="Y250" s="101">
        <f>X250*K250</f>
        <v>0</v>
      </c>
      <c r="Z250" s="101">
        <v>0</v>
      </c>
      <c r="AA250" s="102">
        <f>Z250*K250</f>
        <v>0</v>
      </c>
      <c r="AR250" s="11" t="s">
        <v>168</v>
      </c>
      <c r="AT250" s="11" t="s">
        <v>93</v>
      </c>
      <c r="AU250" s="11" t="s">
        <v>55</v>
      </c>
      <c r="AY250" s="11" t="s">
        <v>92</v>
      </c>
      <c r="BE250" s="103">
        <f>IF(U250="základní",N250,0)</f>
        <v>0</v>
      </c>
      <c r="BF250" s="103">
        <f>IF(U250="snížená",N250,0)</f>
        <v>0</v>
      </c>
      <c r="BG250" s="103">
        <f>IF(U250="zákl. přenesená",N250,0)</f>
        <v>0</v>
      </c>
      <c r="BH250" s="103">
        <f>IF(U250="sníž. přenesená",N250,0)</f>
        <v>0</v>
      </c>
      <c r="BI250" s="103">
        <f>IF(U250="nulová",N250,0)</f>
        <v>0</v>
      </c>
      <c r="BJ250" s="11" t="s">
        <v>6</v>
      </c>
      <c r="BK250" s="103">
        <f>ROUND(L250*K250,0)</f>
        <v>0</v>
      </c>
      <c r="BL250" s="11" t="s">
        <v>168</v>
      </c>
      <c r="BM250" s="11" t="s">
        <v>365</v>
      </c>
    </row>
    <row r="251" spans="2:65" s="6" customFormat="1" ht="22.5" customHeight="1" x14ac:dyDescent="0.3">
      <c r="B251" s="104"/>
      <c r="C251" s="105"/>
      <c r="D251" s="105"/>
      <c r="E251" s="106" t="s">
        <v>1</v>
      </c>
      <c r="F251" s="123" t="s">
        <v>366</v>
      </c>
      <c r="G251" s="124"/>
      <c r="H251" s="124"/>
      <c r="I251" s="124"/>
      <c r="J251" s="105"/>
      <c r="K251" s="107">
        <v>67.2</v>
      </c>
      <c r="L251" s="105"/>
      <c r="M251" s="105"/>
      <c r="N251" s="105"/>
      <c r="O251" s="105"/>
      <c r="P251" s="105"/>
      <c r="Q251" s="105"/>
      <c r="R251" s="108"/>
      <c r="T251" s="109"/>
      <c r="U251" s="105"/>
      <c r="V251" s="105"/>
      <c r="W251" s="105"/>
      <c r="X251" s="105"/>
      <c r="Y251" s="105"/>
      <c r="Z251" s="105"/>
      <c r="AA251" s="110"/>
      <c r="AT251" s="111" t="s">
        <v>100</v>
      </c>
      <c r="AU251" s="111" t="s">
        <v>55</v>
      </c>
      <c r="AV251" s="6" t="s">
        <v>55</v>
      </c>
      <c r="AW251" s="6" t="s">
        <v>22</v>
      </c>
      <c r="AX251" s="6" t="s">
        <v>47</v>
      </c>
      <c r="AY251" s="111" t="s">
        <v>92</v>
      </c>
    </row>
    <row r="252" spans="2:65" s="6" customFormat="1" ht="22.5" customHeight="1" x14ac:dyDescent="0.3">
      <c r="B252" s="104"/>
      <c r="C252" s="105"/>
      <c r="D252" s="105"/>
      <c r="E252" s="106" t="s">
        <v>1</v>
      </c>
      <c r="F252" s="137" t="s">
        <v>367</v>
      </c>
      <c r="G252" s="138"/>
      <c r="H252" s="138"/>
      <c r="I252" s="138"/>
      <c r="J252" s="105"/>
      <c r="K252" s="107">
        <v>2.09</v>
      </c>
      <c r="L252" s="105"/>
      <c r="M252" s="105"/>
      <c r="N252" s="105"/>
      <c r="O252" s="105"/>
      <c r="P252" s="105"/>
      <c r="Q252" s="105"/>
      <c r="R252" s="108"/>
      <c r="T252" s="109"/>
      <c r="U252" s="105"/>
      <c r="V252" s="105"/>
      <c r="W252" s="105"/>
      <c r="X252" s="105"/>
      <c r="Y252" s="105"/>
      <c r="Z252" s="105"/>
      <c r="AA252" s="110"/>
      <c r="AT252" s="111" t="s">
        <v>100</v>
      </c>
      <c r="AU252" s="111" t="s">
        <v>55</v>
      </c>
      <c r="AV252" s="6" t="s">
        <v>55</v>
      </c>
      <c r="AW252" s="6" t="s">
        <v>22</v>
      </c>
      <c r="AX252" s="6" t="s">
        <v>47</v>
      </c>
      <c r="AY252" s="111" t="s">
        <v>92</v>
      </c>
    </row>
    <row r="253" spans="2:65" s="1" customFormat="1" ht="31.5" customHeight="1" x14ac:dyDescent="0.3">
      <c r="B253" s="70"/>
      <c r="C253" s="96" t="s">
        <v>368</v>
      </c>
      <c r="D253" s="96" t="s">
        <v>93</v>
      </c>
      <c r="E253" s="97" t="s">
        <v>369</v>
      </c>
      <c r="F253" s="125" t="s">
        <v>370</v>
      </c>
      <c r="G253" s="125"/>
      <c r="H253" s="125"/>
      <c r="I253" s="125"/>
      <c r="J253" s="98" t="s">
        <v>117</v>
      </c>
      <c r="K253" s="99">
        <v>13.08</v>
      </c>
      <c r="L253" s="126"/>
      <c r="M253" s="126"/>
      <c r="N253" s="126">
        <f>ROUND(L253*K253,0)</f>
        <v>0</v>
      </c>
      <c r="O253" s="126"/>
      <c r="P253" s="126"/>
      <c r="Q253" s="126"/>
      <c r="R253" s="72"/>
      <c r="T253" s="100" t="s">
        <v>1</v>
      </c>
      <c r="U253" s="27" t="s">
        <v>30</v>
      </c>
      <c r="V253" s="101">
        <v>1.107</v>
      </c>
      <c r="W253" s="101">
        <f>V253*K253</f>
        <v>14.479559999999999</v>
      </c>
      <c r="X253" s="101">
        <v>8.7899999999999992E-3</v>
      </c>
      <c r="Y253" s="101">
        <f>X253*K253</f>
        <v>0.11497319999999998</v>
      </c>
      <c r="Z253" s="101">
        <v>0</v>
      </c>
      <c r="AA253" s="102">
        <f>Z253*K253</f>
        <v>0</v>
      </c>
      <c r="AR253" s="11" t="s">
        <v>168</v>
      </c>
      <c r="AT253" s="11" t="s">
        <v>93</v>
      </c>
      <c r="AU253" s="11" t="s">
        <v>55</v>
      </c>
      <c r="AY253" s="11" t="s">
        <v>92</v>
      </c>
      <c r="BE253" s="103">
        <f>IF(U253="základní",N253,0)</f>
        <v>0</v>
      </c>
      <c r="BF253" s="103">
        <f>IF(U253="snížená",N253,0)</f>
        <v>0</v>
      </c>
      <c r="BG253" s="103">
        <f>IF(U253="zákl. přenesená",N253,0)</f>
        <v>0</v>
      </c>
      <c r="BH253" s="103">
        <f>IF(U253="sníž. přenesená",N253,0)</f>
        <v>0</v>
      </c>
      <c r="BI253" s="103">
        <f>IF(U253="nulová",N253,0)</f>
        <v>0</v>
      </c>
      <c r="BJ253" s="11" t="s">
        <v>6</v>
      </c>
      <c r="BK253" s="103">
        <f>ROUND(L253*K253,0)</f>
        <v>0</v>
      </c>
      <c r="BL253" s="11" t="s">
        <v>168</v>
      </c>
      <c r="BM253" s="11" t="s">
        <v>371</v>
      </c>
    </row>
    <row r="254" spans="2:65" s="6" customFormat="1" ht="22.5" customHeight="1" x14ac:dyDescent="0.3">
      <c r="B254" s="104"/>
      <c r="C254" s="105"/>
      <c r="D254" s="105"/>
      <c r="E254" s="106" t="s">
        <v>1</v>
      </c>
      <c r="F254" s="123" t="s">
        <v>372</v>
      </c>
      <c r="G254" s="124"/>
      <c r="H254" s="124"/>
      <c r="I254" s="124"/>
      <c r="J254" s="105"/>
      <c r="K254" s="107">
        <v>10.92</v>
      </c>
      <c r="L254" s="105"/>
      <c r="M254" s="105"/>
      <c r="N254" s="105"/>
      <c r="O254" s="105"/>
      <c r="P254" s="105"/>
      <c r="Q254" s="105"/>
      <c r="R254" s="108"/>
      <c r="T254" s="109"/>
      <c r="U254" s="105"/>
      <c r="V254" s="105"/>
      <c r="W254" s="105"/>
      <c r="X254" s="105"/>
      <c r="Y254" s="105"/>
      <c r="Z254" s="105"/>
      <c r="AA254" s="110"/>
      <c r="AT254" s="111" t="s">
        <v>100</v>
      </c>
      <c r="AU254" s="111" t="s">
        <v>55</v>
      </c>
      <c r="AV254" s="6" t="s">
        <v>55</v>
      </c>
      <c r="AW254" s="6" t="s">
        <v>22</v>
      </c>
      <c r="AX254" s="6" t="s">
        <v>47</v>
      </c>
      <c r="AY254" s="111" t="s">
        <v>92</v>
      </c>
    </row>
    <row r="255" spans="2:65" s="6" customFormat="1" ht="22.5" customHeight="1" x14ac:dyDescent="0.3">
      <c r="B255" s="104"/>
      <c r="C255" s="105"/>
      <c r="D255" s="105"/>
      <c r="E255" s="106" t="s">
        <v>1</v>
      </c>
      <c r="F255" s="137" t="s">
        <v>373</v>
      </c>
      <c r="G255" s="138"/>
      <c r="H255" s="138"/>
      <c r="I255" s="138"/>
      <c r="J255" s="105"/>
      <c r="K255" s="107">
        <v>2.16</v>
      </c>
      <c r="L255" s="105"/>
      <c r="M255" s="105"/>
      <c r="N255" s="105"/>
      <c r="O255" s="105"/>
      <c r="P255" s="105"/>
      <c r="Q255" s="105"/>
      <c r="R255" s="108"/>
      <c r="T255" s="109"/>
      <c r="U255" s="105"/>
      <c r="V255" s="105"/>
      <c r="W255" s="105"/>
      <c r="X255" s="105"/>
      <c r="Y255" s="105"/>
      <c r="Z255" s="105"/>
      <c r="AA255" s="110"/>
      <c r="AT255" s="111" t="s">
        <v>100</v>
      </c>
      <c r="AU255" s="111" t="s">
        <v>55</v>
      </c>
      <c r="AV255" s="6" t="s">
        <v>55</v>
      </c>
      <c r="AW255" s="6" t="s">
        <v>22</v>
      </c>
      <c r="AX255" s="6" t="s">
        <v>47</v>
      </c>
      <c r="AY255" s="111" t="s">
        <v>92</v>
      </c>
    </row>
    <row r="256" spans="2:65" s="1" customFormat="1" ht="31.5" customHeight="1" x14ac:dyDescent="0.3">
      <c r="B256" s="70"/>
      <c r="C256" s="112" t="s">
        <v>374</v>
      </c>
      <c r="D256" s="112" t="s">
        <v>126</v>
      </c>
      <c r="E256" s="113" t="s">
        <v>375</v>
      </c>
      <c r="F256" s="139" t="s">
        <v>376</v>
      </c>
      <c r="G256" s="139"/>
      <c r="H256" s="139"/>
      <c r="I256" s="139"/>
      <c r="J256" s="114" t="s">
        <v>352</v>
      </c>
      <c r="K256" s="115">
        <v>990</v>
      </c>
      <c r="L256" s="140"/>
      <c r="M256" s="140"/>
      <c r="N256" s="140">
        <f>ROUND(L256*K256,0)</f>
        <v>0</v>
      </c>
      <c r="O256" s="126"/>
      <c r="P256" s="126"/>
      <c r="Q256" s="126"/>
      <c r="R256" s="72"/>
      <c r="T256" s="100" t="s">
        <v>1</v>
      </c>
      <c r="U256" s="27" t="s">
        <v>30</v>
      </c>
      <c r="V256" s="101">
        <v>0</v>
      </c>
      <c r="W256" s="101">
        <f>V256*K256</f>
        <v>0</v>
      </c>
      <c r="X256" s="101">
        <v>1.6999999999999999E-3</v>
      </c>
      <c r="Y256" s="101">
        <f>X256*K256</f>
        <v>1.6829999999999998</v>
      </c>
      <c r="Z256" s="101">
        <v>0</v>
      </c>
      <c r="AA256" s="102">
        <f>Z256*K256</f>
        <v>0</v>
      </c>
      <c r="AR256" s="11" t="s">
        <v>252</v>
      </c>
      <c r="AT256" s="11" t="s">
        <v>126</v>
      </c>
      <c r="AU256" s="11" t="s">
        <v>55</v>
      </c>
      <c r="AY256" s="11" t="s">
        <v>92</v>
      </c>
      <c r="BE256" s="103">
        <f>IF(U256="základní",N256,0)</f>
        <v>0</v>
      </c>
      <c r="BF256" s="103">
        <f>IF(U256="snížená",N256,0)</f>
        <v>0</v>
      </c>
      <c r="BG256" s="103">
        <f>IF(U256="zákl. přenesená",N256,0)</f>
        <v>0</v>
      </c>
      <c r="BH256" s="103">
        <f>IF(U256="sníž. přenesená",N256,0)</f>
        <v>0</v>
      </c>
      <c r="BI256" s="103">
        <f>IF(U256="nulová",N256,0)</f>
        <v>0</v>
      </c>
      <c r="BJ256" s="11" t="s">
        <v>6</v>
      </c>
      <c r="BK256" s="103">
        <f>ROUND(L256*K256,0)</f>
        <v>0</v>
      </c>
      <c r="BL256" s="11" t="s">
        <v>168</v>
      </c>
      <c r="BM256" s="11" t="s">
        <v>377</v>
      </c>
    </row>
    <row r="257" spans="2:65" s="6" customFormat="1" ht="22.5" customHeight="1" x14ac:dyDescent="0.3">
      <c r="B257" s="104"/>
      <c r="C257" s="105"/>
      <c r="D257" s="105"/>
      <c r="E257" s="106" t="s">
        <v>1</v>
      </c>
      <c r="F257" s="123" t="s">
        <v>378</v>
      </c>
      <c r="G257" s="124"/>
      <c r="H257" s="124"/>
      <c r="I257" s="124"/>
      <c r="J257" s="105"/>
      <c r="K257" s="107">
        <v>990</v>
      </c>
      <c r="L257" s="105"/>
      <c r="M257" s="105"/>
      <c r="N257" s="105"/>
      <c r="O257" s="105"/>
      <c r="P257" s="105"/>
      <c r="Q257" s="105"/>
      <c r="R257" s="108"/>
      <c r="T257" s="109"/>
      <c r="U257" s="105"/>
      <c r="V257" s="105"/>
      <c r="W257" s="105"/>
      <c r="X257" s="105"/>
      <c r="Y257" s="105"/>
      <c r="Z257" s="105"/>
      <c r="AA257" s="110"/>
      <c r="AT257" s="111" t="s">
        <v>100</v>
      </c>
      <c r="AU257" s="111" t="s">
        <v>55</v>
      </c>
      <c r="AV257" s="6" t="s">
        <v>55</v>
      </c>
      <c r="AW257" s="6" t="s">
        <v>22</v>
      </c>
      <c r="AX257" s="6" t="s">
        <v>47</v>
      </c>
      <c r="AY257" s="111" t="s">
        <v>92</v>
      </c>
    </row>
    <row r="258" spans="2:65" s="1" customFormat="1" ht="31.5" customHeight="1" x14ac:dyDescent="0.3">
      <c r="B258" s="70"/>
      <c r="C258" s="96" t="s">
        <v>379</v>
      </c>
      <c r="D258" s="96" t="s">
        <v>93</v>
      </c>
      <c r="E258" s="97" t="s">
        <v>380</v>
      </c>
      <c r="F258" s="125" t="s">
        <v>381</v>
      </c>
      <c r="G258" s="125"/>
      <c r="H258" s="125"/>
      <c r="I258" s="125"/>
      <c r="J258" s="98" t="s">
        <v>117</v>
      </c>
      <c r="K258" s="99">
        <v>78.12</v>
      </c>
      <c r="L258" s="126"/>
      <c r="M258" s="126"/>
      <c r="N258" s="126">
        <f>ROUND(L258*K258,0)</f>
        <v>0</v>
      </c>
      <c r="O258" s="126"/>
      <c r="P258" s="126"/>
      <c r="Q258" s="126"/>
      <c r="R258" s="72"/>
      <c r="T258" s="100" t="s">
        <v>1</v>
      </c>
      <c r="U258" s="27" t="s">
        <v>30</v>
      </c>
      <c r="V258" s="101">
        <v>0.317</v>
      </c>
      <c r="W258" s="101">
        <f>V258*K258</f>
        <v>24.764040000000001</v>
      </c>
      <c r="X258" s="101">
        <v>0</v>
      </c>
      <c r="Y258" s="101">
        <f>X258*K258</f>
        <v>0</v>
      </c>
      <c r="Z258" s="101">
        <v>6.6400000000000001E-2</v>
      </c>
      <c r="AA258" s="102">
        <f>Z258*K258</f>
        <v>5.1871680000000007</v>
      </c>
      <c r="AR258" s="11" t="s">
        <v>168</v>
      </c>
      <c r="AT258" s="11" t="s">
        <v>93</v>
      </c>
      <c r="AU258" s="11" t="s">
        <v>55</v>
      </c>
      <c r="AY258" s="11" t="s">
        <v>92</v>
      </c>
      <c r="BE258" s="103">
        <f>IF(U258="základní",N258,0)</f>
        <v>0</v>
      </c>
      <c r="BF258" s="103">
        <f>IF(U258="snížená",N258,0)</f>
        <v>0</v>
      </c>
      <c r="BG258" s="103">
        <f>IF(U258="zákl. přenesená",N258,0)</f>
        <v>0</v>
      </c>
      <c r="BH258" s="103">
        <f>IF(U258="sníž. přenesená",N258,0)</f>
        <v>0</v>
      </c>
      <c r="BI258" s="103">
        <f>IF(U258="nulová",N258,0)</f>
        <v>0</v>
      </c>
      <c r="BJ258" s="11" t="s">
        <v>6</v>
      </c>
      <c r="BK258" s="103">
        <f>ROUND(L258*K258,0)</f>
        <v>0</v>
      </c>
      <c r="BL258" s="11" t="s">
        <v>168</v>
      </c>
      <c r="BM258" s="11" t="s">
        <v>382</v>
      </c>
    </row>
    <row r="259" spans="2:65" s="6" customFormat="1" ht="22.5" customHeight="1" x14ac:dyDescent="0.3">
      <c r="B259" s="104"/>
      <c r="C259" s="105"/>
      <c r="D259" s="105"/>
      <c r="E259" s="106" t="s">
        <v>1</v>
      </c>
      <c r="F259" s="123" t="s">
        <v>383</v>
      </c>
      <c r="G259" s="124"/>
      <c r="H259" s="124"/>
      <c r="I259" s="124"/>
      <c r="J259" s="105"/>
      <c r="K259" s="107">
        <v>78.12</v>
      </c>
      <c r="L259" s="105"/>
      <c r="M259" s="105"/>
      <c r="N259" s="105"/>
      <c r="O259" s="105"/>
      <c r="P259" s="105"/>
      <c r="Q259" s="105"/>
      <c r="R259" s="108"/>
      <c r="T259" s="109"/>
      <c r="U259" s="105"/>
      <c r="V259" s="105"/>
      <c r="W259" s="105"/>
      <c r="X259" s="105"/>
      <c r="Y259" s="105"/>
      <c r="Z259" s="105"/>
      <c r="AA259" s="110"/>
      <c r="AT259" s="111" t="s">
        <v>100</v>
      </c>
      <c r="AU259" s="111" t="s">
        <v>55</v>
      </c>
      <c r="AV259" s="6" t="s">
        <v>55</v>
      </c>
      <c r="AW259" s="6" t="s">
        <v>22</v>
      </c>
      <c r="AX259" s="6" t="s">
        <v>47</v>
      </c>
      <c r="AY259" s="111" t="s">
        <v>92</v>
      </c>
    </row>
    <row r="260" spans="2:65" s="1" customFormat="1" ht="31.5" customHeight="1" x14ac:dyDescent="0.3">
      <c r="B260" s="70"/>
      <c r="C260" s="96" t="s">
        <v>384</v>
      </c>
      <c r="D260" s="96" t="s">
        <v>93</v>
      </c>
      <c r="E260" s="97" t="s">
        <v>385</v>
      </c>
      <c r="F260" s="125" t="s">
        <v>386</v>
      </c>
      <c r="G260" s="125"/>
      <c r="H260" s="125"/>
      <c r="I260" s="125"/>
      <c r="J260" s="98" t="s">
        <v>196</v>
      </c>
      <c r="K260" s="99">
        <v>14.3</v>
      </c>
      <c r="L260" s="126"/>
      <c r="M260" s="126"/>
      <c r="N260" s="126">
        <f>ROUND(L260*K260,0)</f>
        <v>0</v>
      </c>
      <c r="O260" s="126"/>
      <c r="P260" s="126"/>
      <c r="Q260" s="126"/>
      <c r="R260" s="72"/>
      <c r="T260" s="100" t="s">
        <v>1</v>
      </c>
      <c r="U260" s="27" t="s">
        <v>30</v>
      </c>
      <c r="V260" s="101">
        <v>0.14899999999999999</v>
      </c>
      <c r="W260" s="101">
        <f>V260*K260</f>
        <v>2.1307</v>
      </c>
      <c r="X260" s="101">
        <v>0</v>
      </c>
      <c r="Y260" s="101">
        <f>X260*K260</f>
        <v>0</v>
      </c>
      <c r="Z260" s="101">
        <v>1.8079999999999999E-2</v>
      </c>
      <c r="AA260" s="102">
        <f>Z260*K260</f>
        <v>0.258544</v>
      </c>
      <c r="AR260" s="11" t="s">
        <v>168</v>
      </c>
      <c r="AT260" s="11" t="s">
        <v>93</v>
      </c>
      <c r="AU260" s="11" t="s">
        <v>55</v>
      </c>
      <c r="AY260" s="11" t="s">
        <v>92</v>
      </c>
      <c r="BE260" s="103">
        <f>IF(U260="základní",N260,0)</f>
        <v>0</v>
      </c>
      <c r="BF260" s="103">
        <f>IF(U260="snížená",N260,0)</f>
        <v>0</v>
      </c>
      <c r="BG260" s="103">
        <f>IF(U260="zákl. přenesená",N260,0)</f>
        <v>0</v>
      </c>
      <c r="BH260" s="103">
        <f>IF(U260="sníž. přenesená",N260,0)</f>
        <v>0</v>
      </c>
      <c r="BI260" s="103">
        <f>IF(U260="nulová",N260,0)</f>
        <v>0</v>
      </c>
      <c r="BJ260" s="11" t="s">
        <v>6</v>
      </c>
      <c r="BK260" s="103">
        <f>ROUND(L260*K260,0)</f>
        <v>0</v>
      </c>
      <c r="BL260" s="11" t="s">
        <v>168</v>
      </c>
      <c r="BM260" s="11" t="s">
        <v>387</v>
      </c>
    </row>
    <row r="261" spans="2:65" s="6" customFormat="1" ht="22.5" customHeight="1" x14ac:dyDescent="0.3">
      <c r="B261" s="104"/>
      <c r="C261" s="105"/>
      <c r="D261" s="105"/>
      <c r="E261" s="106" t="s">
        <v>1</v>
      </c>
      <c r="F261" s="123" t="s">
        <v>388</v>
      </c>
      <c r="G261" s="124"/>
      <c r="H261" s="124"/>
      <c r="I261" s="124"/>
      <c r="J261" s="105"/>
      <c r="K261" s="107">
        <v>14.3</v>
      </c>
      <c r="L261" s="105"/>
      <c r="M261" s="105"/>
      <c r="N261" s="105"/>
      <c r="O261" s="105"/>
      <c r="P261" s="105"/>
      <c r="Q261" s="105"/>
      <c r="R261" s="108"/>
      <c r="T261" s="109"/>
      <c r="U261" s="105"/>
      <c r="V261" s="105"/>
      <c r="W261" s="105"/>
      <c r="X261" s="105"/>
      <c r="Y261" s="105"/>
      <c r="Z261" s="105"/>
      <c r="AA261" s="110"/>
      <c r="AT261" s="111" t="s">
        <v>100</v>
      </c>
      <c r="AU261" s="111" t="s">
        <v>55</v>
      </c>
      <c r="AV261" s="6" t="s">
        <v>55</v>
      </c>
      <c r="AW261" s="6" t="s">
        <v>22</v>
      </c>
      <c r="AX261" s="6" t="s">
        <v>47</v>
      </c>
      <c r="AY261" s="111" t="s">
        <v>92</v>
      </c>
    </row>
    <row r="262" spans="2:65" s="1" customFormat="1" ht="31.5" customHeight="1" x14ac:dyDescent="0.3">
      <c r="B262" s="70"/>
      <c r="C262" s="96" t="s">
        <v>389</v>
      </c>
      <c r="D262" s="96" t="s">
        <v>93</v>
      </c>
      <c r="E262" s="97" t="s">
        <v>390</v>
      </c>
      <c r="F262" s="125" t="s">
        <v>391</v>
      </c>
      <c r="G262" s="125"/>
      <c r="H262" s="125"/>
      <c r="I262" s="125"/>
      <c r="J262" s="98" t="s">
        <v>196</v>
      </c>
      <c r="K262" s="99">
        <v>14.3</v>
      </c>
      <c r="L262" s="126"/>
      <c r="M262" s="126"/>
      <c r="N262" s="126">
        <f>ROUND(L262*K262,0)</f>
        <v>0</v>
      </c>
      <c r="O262" s="126"/>
      <c r="P262" s="126"/>
      <c r="Q262" s="126"/>
      <c r="R262" s="72"/>
      <c r="T262" s="100" t="s">
        <v>1</v>
      </c>
      <c r="U262" s="27" t="s">
        <v>30</v>
      </c>
      <c r="V262" s="101">
        <v>1.323</v>
      </c>
      <c r="W262" s="101">
        <f>V262*K262</f>
        <v>18.918900000000001</v>
      </c>
      <c r="X262" s="101">
        <v>1.304E-2</v>
      </c>
      <c r="Y262" s="101">
        <f>X262*K262</f>
        <v>0.186472</v>
      </c>
      <c r="Z262" s="101">
        <v>0</v>
      </c>
      <c r="AA262" s="102">
        <f>Z262*K262</f>
        <v>0</v>
      </c>
      <c r="AR262" s="11" t="s">
        <v>168</v>
      </c>
      <c r="AT262" s="11" t="s">
        <v>93</v>
      </c>
      <c r="AU262" s="11" t="s">
        <v>55</v>
      </c>
      <c r="AY262" s="11" t="s">
        <v>92</v>
      </c>
      <c r="BE262" s="103">
        <f>IF(U262="základní",N262,0)</f>
        <v>0</v>
      </c>
      <c r="BF262" s="103">
        <f>IF(U262="snížená",N262,0)</f>
        <v>0</v>
      </c>
      <c r="BG262" s="103">
        <f>IF(U262="zákl. přenesená",N262,0)</f>
        <v>0</v>
      </c>
      <c r="BH262" s="103">
        <f>IF(U262="sníž. přenesená",N262,0)</f>
        <v>0</v>
      </c>
      <c r="BI262" s="103">
        <f>IF(U262="nulová",N262,0)</f>
        <v>0</v>
      </c>
      <c r="BJ262" s="11" t="s">
        <v>6</v>
      </c>
      <c r="BK262" s="103">
        <f>ROUND(L262*K262,0)</f>
        <v>0</v>
      </c>
      <c r="BL262" s="11" t="s">
        <v>168</v>
      </c>
      <c r="BM262" s="11" t="s">
        <v>392</v>
      </c>
    </row>
    <row r="263" spans="2:65" s="1" customFormat="1" ht="31.5" customHeight="1" x14ac:dyDescent="0.3">
      <c r="B263" s="70"/>
      <c r="C263" s="96" t="s">
        <v>393</v>
      </c>
      <c r="D263" s="96" t="s">
        <v>93</v>
      </c>
      <c r="E263" s="97" t="s">
        <v>394</v>
      </c>
      <c r="F263" s="125" t="s">
        <v>395</v>
      </c>
      <c r="G263" s="125"/>
      <c r="H263" s="125"/>
      <c r="I263" s="125"/>
      <c r="J263" s="98" t="s">
        <v>147</v>
      </c>
      <c r="K263" s="99">
        <v>1.984</v>
      </c>
      <c r="L263" s="126"/>
      <c r="M263" s="126"/>
      <c r="N263" s="126">
        <f>ROUND(L263*K263,0)</f>
        <v>0</v>
      </c>
      <c r="O263" s="126"/>
      <c r="P263" s="126"/>
      <c r="Q263" s="126"/>
      <c r="R263" s="72"/>
      <c r="T263" s="100" t="s">
        <v>1</v>
      </c>
      <c r="U263" s="27" t="s">
        <v>30</v>
      </c>
      <c r="V263" s="101">
        <v>2.1779999999999999</v>
      </c>
      <c r="W263" s="101">
        <f>V263*K263</f>
        <v>4.3211519999999997</v>
      </c>
      <c r="X263" s="101">
        <v>0</v>
      </c>
      <c r="Y263" s="101">
        <f>X263*K263</f>
        <v>0</v>
      </c>
      <c r="Z263" s="101">
        <v>0</v>
      </c>
      <c r="AA263" s="102">
        <f>Z263*K263</f>
        <v>0</v>
      </c>
      <c r="AR263" s="11" t="s">
        <v>168</v>
      </c>
      <c r="AT263" s="11" t="s">
        <v>93</v>
      </c>
      <c r="AU263" s="11" t="s">
        <v>55</v>
      </c>
      <c r="AY263" s="11" t="s">
        <v>92</v>
      </c>
      <c r="BE263" s="103">
        <f>IF(U263="základní",N263,0)</f>
        <v>0</v>
      </c>
      <c r="BF263" s="103">
        <f>IF(U263="snížená",N263,0)</f>
        <v>0</v>
      </c>
      <c r="BG263" s="103">
        <f>IF(U263="zákl. přenesená",N263,0)</f>
        <v>0</v>
      </c>
      <c r="BH263" s="103">
        <f>IF(U263="sníž. přenesená",N263,0)</f>
        <v>0</v>
      </c>
      <c r="BI263" s="103">
        <f>IF(U263="nulová",N263,0)</f>
        <v>0</v>
      </c>
      <c r="BJ263" s="11" t="s">
        <v>6</v>
      </c>
      <c r="BK263" s="103">
        <f>ROUND(L263*K263,0)</f>
        <v>0</v>
      </c>
      <c r="BL263" s="11" t="s">
        <v>168</v>
      </c>
      <c r="BM263" s="11" t="s">
        <v>396</v>
      </c>
    </row>
    <row r="264" spans="2:65" s="5" customFormat="1" ht="29.85" customHeight="1" x14ac:dyDescent="0.3">
      <c r="B264" s="85"/>
      <c r="C264" s="86"/>
      <c r="D264" s="95" t="s">
        <v>74</v>
      </c>
      <c r="E264" s="95"/>
      <c r="F264" s="95"/>
      <c r="G264" s="95"/>
      <c r="H264" s="95"/>
      <c r="I264" s="95"/>
      <c r="J264" s="95"/>
      <c r="K264" s="95"/>
      <c r="L264" s="95"/>
      <c r="M264" s="95"/>
      <c r="N264" s="135">
        <f>BK264</f>
        <v>0</v>
      </c>
      <c r="O264" s="136"/>
      <c r="P264" s="136"/>
      <c r="Q264" s="136"/>
      <c r="R264" s="88"/>
      <c r="T264" s="89"/>
      <c r="U264" s="86"/>
      <c r="V264" s="86"/>
      <c r="W264" s="90">
        <f>SUM(W265:W270)</f>
        <v>0</v>
      </c>
      <c r="X264" s="86"/>
      <c r="Y264" s="90">
        <f>SUM(Y265:Y270)</f>
        <v>0</v>
      </c>
      <c r="Z264" s="86"/>
      <c r="AA264" s="91">
        <f>SUM(AA265:AA270)</f>
        <v>0</v>
      </c>
      <c r="AR264" s="92" t="s">
        <v>55</v>
      </c>
      <c r="AT264" s="93" t="s">
        <v>46</v>
      </c>
      <c r="AU264" s="93" t="s">
        <v>6</v>
      </c>
      <c r="AY264" s="92" t="s">
        <v>92</v>
      </c>
      <c r="BK264" s="94">
        <f>SUM(BK265:BK270)</f>
        <v>0</v>
      </c>
    </row>
    <row r="265" spans="2:65" s="1" customFormat="1" ht="31.5" customHeight="1" x14ac:dyDescent="0.3">
      <c r="B265" s="70"/>
      <c r="C265" s="96" t="s">
        <v>397</v>
      </c>
      <c r="D265" s="96" t="s">
        <v>93</v>
      </c>
      <c r="E265" s="97" t="s">
        <v>398</v>
      </c>
      <c r="F265" s="125" t="s">
        <v>399</v>
      </c>
      <c r="G265" s="125"/>
      <c r="H265" s="125"/>
      <c r="I265" s="125"/>
      <c r="J265" s="98" t="s">
        <v>400</v>
      </c>
      <c r="K265" s="99">
        <v>3</v>
      </c>
      <c r="L265" s="126"/>
      <c r="M265" s="126"/>
      <c r="N265" s="126">
        <f t="shared" ref="N265:N270" si="0">ROUND(L265*K265,0)</f>
        <v>0</v>
      </c>
      <c r="O265" s="126"/>
      <c r="P265" s="126"/>
      <c r="Q265" s="126"/>
      <c r="R265" s="72"/>
      <c r="T265" s="100" t="s">
        <v>1</v>
      </c>
      <c r="U265" s="27" t="s">
        <v>30</v>
      </c>
      <c r="V265" s="101">
        <v>0</v>
      </c>
      <c r="W265" s="101">
        <f t="shared" ref="W265:W270" si="1">V265*K265</f>
        <v>0</v>
      </c>
      <c r="X265" s="101">
        <v>0</v>
      </c>
      <c r="Y265" s="101">
        <f t="shared" ref="Y265:Y270" si="2">X265*K265</f>
        <v>0</v>
      </c>
      <c r="Z265" s="101">
        <v>0</v>
      </c>
      <c r="AA265" s="102">
        <f t="shared" ref="AA265:AA270" si="3">Z265*K265</f>
        <v>0</v>
      </c>
      <c r="AR265" s="11" t="s">
        <v>168</v>
      </c>
      <c r="AT265" s="11" t="s">
        <v>93</v>
      </c>
      <c r="AU265" s="11" t="s">
        <v>55</v>
      </c>
      <c r="AY265" s="11" t="s">
        <v>92</v>
      </c>
      <c r="BE265" s="103">
        <f t="shared" ref="BE265:BE270" si="4">IF(U265="základní",N265,0)</f>
        <v>0</v>
      </c>
      <c r="BF265" s="103">
        <f t="shared" ref="BF265:BF270" si="5">IF(U265="snížená",N265,0)</f>
        <v>0</v>
      </c>
      <c r="BG265" s="103">
        <f t="shared" ref="BG265:BG270" si="6">IF(U265="zákl. přenesená",N265,0)</f>
        <v>0</v>
      </c>
      <c r="BH265" s="103">
        <f t="shared" ref="BH265:BH270" si="7">IF(U265="sníž. přenesená",N265,0)</f>
        <v>0</v>
      </c>
      <c r="BI265" s="103">
        <f t="shared" ref="BI265:BI270" si="8">IF(U265="nulová",N265,0)</f>
        <v>0</v>
      </c>
      <c r="BJ265" s="11" t="s">
        <v>6</v>
      </c>
      <c r="BK265" s="103">
        <f t="shared" ref="BK265:BK270" si="9">ROUND(L265*K265,0)</f>
        <v>0</v>
      </c>
      <c r="BL265" s="11" t="s">
        <v>168</v>
      </c>
      <c r="BM265" s="11" t="s">
        <v>401</v>
      </c>
    </row>
    <row r="266" spans="2:65" s="1" customFormat="1" ht="31.5" customHeight="1" x14ac:dyDescent="0.3">
      <c r="B266" s="70"/>
      <c r="C266" s="96" t="s">
        <v>402</v>
      </c>
      <c r="D266" s="96" t="s">
        <v>93</v>
      </c>
      <c r="E266" s="97" t="s">
        <v>403</v>
      </c>
      <c r="F266" s="125" t="s">
        <v>404</v>
      </c>
      <c r="G266" s="125"/>
      <c r="H266" s="125"/>
      <c r="I266" s="125"/>
      <c r="J266" s="98" t="s">
        <v>400</v>
      </c>
      <c r="K266" s="99">
        <v>1</v>
      </c>
      <c r="L266" s="126"/>
      <c r="M266" s="126"/>
      <c r="N266" s="126">
        <f t="shared" si="0"/>
        <v>0</v>
      </c>
      <c r="O266" s="126"/>
      <c r="P266" s="126"/>
      <c r="Q266" s="126"/>
      <c r="R266" s="72"/>
      <c r="T266" s="100" t="s">
        <v>1</v>
      </c>
      <c r="U266" s="27" t="s">
        <v>30</v>
      </c>
      <c r="V266" s="101">
        <v>0</v>
      </c>
      <c r="W266" s="101">
        <f t="shared" si="1"/>
        <v>0</v>
      </c>
      <c r="X266" s="101">
        <v>0</v>
      </c>
      <c r="Y266" s="101">
        <f t="shared" si="2"/>
        <v>0</v>
      </c>
      <c r="Z266" s="101">
        <v>0</v>
      </c>
      <c r="AA266" s="102">
        <f t="shared" si="3"/>
        <v>0</v>
      </c>
      <c r="AR266" s="11" t="s">
        <v>168</v>
      </c>
      <c r="AT266" s="11" t="s">
        <v>93</v>
      </c>
      <c r="AU266" s="11" t="s">
        <v>55</v>
      </c>
      <c r="AY266" s="11" t="s">
        <v>92</v>
      </c>
      <c r="BE266" s="103">
        <f t="shared" si="4"/>
        <v>0</v>
      </c>
      <c r="BF266" s="103">
        <f t="shared" si="5"/>
        <v>0</v>
      </c>
      <c r="BG266" s="103">
        <f t="shared" si="6"/>
        <v>0</v>
      </c>
      <c r="BH266" s="103">
        <f t="shared" si="7"/>
        <v>0</v>
      </c>
      <c r="BI266" s="103">
        <f t="shared" si="8"/>
        <v>0</v>
      </c>
      <c r="BJ266" s="11" t="s">
        <v>6</v>
      </c>
      <c r="BK266" s="103">
        <f t="shared" si="9"/>
        <v>0</v>
      </c>
      <c r="BL266" s="11" t="s">
        <v>168</v>
      </c>
      <c r="BM266" s="11" t="s">
        <v>405</v>
      </c>
    </row>
    <row r="267" spans="2:65" s="1" customFormat="1" ht="31.5" customHeight="1" x14ac:dyDescent="0.3">
      <c r="B267" s="70"/>
      <c r="C267" s="96" t="s">
        <v>406</v>
      </c>
      <c r="D267" s="96" t="s">
        <v>93</v>
      </c>
      <c r="E267" s="97" t="s">
        <v>407</v>
      </c>
      <c r="F267" s="125" t="s">
        <v>408</v>
      </c>
      <c r="G267" s="125"/>
      <c r="H267" s="125"/>
      <c r="I267" s="125"/>
      <c r="J267" s="98" t="s">
        <v>400</v>
      </c>
      <c r="K267" s="99">
        <v>1</v>
      </c>
      <c r="L267" s="126"/>
      <c r="M267" s="126"/>
      <c r="N267" s="126">
        <f t="shared" si="0"/>
        <v>0</v>
      </c>
      <c r="O267" s="126"/>
      <c r="P267" s="126"/>
      <c r="Q267" s="126"/>
      <c r="R267" s="72"/>
      <c r="T267" s="100" t="s">
        <v>1</v>
      </c>
      <c r="U267" s="27" t="s">
        <v>30</v>
      </c>
      <c r="V267" s="101">
        <v>0</v>
      </c>
      <c r="W267" s="101">
        <f t="shared" si="1"/>
        <v>0</v>
      </c>
      <c r="X267" s="101">
        <v>0</v>
      </c>
      <c r="Y267" s="101">
        <f t="shared" si="2"/>
        <v>0</v>
      </c>
      <c r="Z267" s="101">
        <v>0</v>
      </c>
      <c r="AA267" s="102">
        <f t="shared" si="3"/>
        <v>0</v>
      </c>
      <c r="AR267" s="11" t="s">
        <v>168</v>
      </c>
      <c r="AT267" s="11" t="s">
        <v>93</v>
      </c>
      <c r="AU267" s="11" t="s">
        <v>55</v>
      </c>
      <c r="AY267" s="11" t="s">
        <v>92</v>
      </c>
      <c r="BE267" s="103">
        <f t="shared" si="4"/>
        <v>0</v>
      </c>
      <c r="BF267" s="103">
        <f t="shared" si="5"/>
        <v>0</v>
      </c>
      <c r="BG267" s="103">
        <f t="shared" si="6"/>
        <v>0</v>
      </c>
      <c r="BH267" s="103">
        <f t="shared" si="7"/>
        <v>0</v>
      </c>
      <c r="BI267" s="103">
        <f t="shared" si="8"/>
        <v>0</v>
      </c>
      <c r="BJ267" s="11" t="s">
        <v>6</v>
      </c>
      <c r="BK267" s="103">
        <f t="shared" si="9"/>
        <v>0</v>
      </c>
      <c r="BL267" s="11" t="s">
        <v>168</v>
      </c>
      <c r="BM267" s="11" t="s">
        <v>409</v>
      </c>
    </row>
    <row r="268" spans="2:65" s="1" customFormat="1" ht="31.5" customHeight="1" x14ac:dyDescent="0.3">
      <c r="B268" s="70"/>
      <c r="C268" s="96" t="s">
        <v>410</v>
      </c>
      <c r="D268" s="96" t="s">
        <v>93</v>
      </c>
      <c r="E268" s="97" t="s">
        <v>411</v>
      </c>
      <c r="F268" s="125" t="s">
        <v>412</v>
      </c>
      <c r="G268" s="125"/>
      <c r="H268" s="125"/>
      <c r="I268" s="125"/>
      <c r="J268" s="98" t="s">
        <v>400</v>
      </c>
      <c r="K268" s="99">
        <v>1</v>
      </c>
      <c r="L268" s="126"/>
      <c r="M268" s="126"/>
      <c r="N268" s="126">
        <f t="shared" si="0"/>
        <v>0</v>
      </c>
      <c r="O268" s="126"/>
      <c r="P268" s="126"/>
      <c r="Q268" s="126"/>
      <c r="R268" s="72"/>
      <c r="T268" s="100" t="s">
        <v>1</v>
      </c>
      <c r="U268" s="27" t="s">
        <v>30</v>
      </c>
      <c r="V268" s="101">
        <v>0</v>
      </c>
      <c r="W268" s="101">
        <f t="shared" si="1"/>
        <v>0</v>
      </c>
      <c r="X268" s="101">
        <v>0</v>
      </c>
      <c r="Y268" s="101">
        <f t="shared" si="2"/>
        <v>0</v>
      </c>
      <c r="Z268" s="101">
        <v>0</v>
      </c>
      <c r="AA268" s="102">
        <f t="shared" si="3"/>
        <v>0</v>
      </c>
      <c r="AR268" s="11" t="s">
        <v>168</v>
      </c>
      <c r="AT268" s="11" t="s">
        <v>93</v>
      </c>
      <c r="AU268" s="11" t="s">
        <v>55</v>
      </c>
      <c r="AY268" s="11" t="s">
        <v>92</v>
      </c>
      <c r="BE268" s="103">
        <f t="shared" si="4"/>
        <v>0</v>
      </c>
      <c r="BF268" s="103">
        <f t="shared" si="5"/>
        <v>0</v>
      </c>
      <c r="BG268" s="103">
        <f t="shared" si="6"/>
        <v>0</v>
      </c>
      <c r="BH268" s="103">
        <f t="shared" si="7"/>
        <v>0</v>
      </c>
      <c r="BI268" s="103">
        <f t="shared" si="8"/>
        <v>0</v>
      </c>
      <c r="BJ268" s="11" t="s">
        <v>6</v>
      </c>
      <c r="BK268" s="103">
        <f t="shared" si="9"/>
        <v>0</v>
      </c>
      <c r="BL268" s="11" t="s">
        <v>168</v>
      </c>
      <c r="BM268" s="11" t="s">
        <v>413</v>
      </c>
    </row>
    <row r="269" spans="2:65" s="1" customFormat="1" ht="31.5" customHeight="1" x14ac:dyDescent="0.3">
      <c r="B269" s="70"/>
      <c r="C269" s="96" t="s">
        <v>414</v>
      </c>
      <c r="D269" s="96" t="s">
        <v>93</v>
      </c>
      <c r="E269" s="97" t="s">
        <v>415</v>
      </c>
      <c r="F269" s="125" t="s">
        <v>416</v>
      </c>
      <c r="G269" s="125"/>
      <c r="H269" s="125"/>
      <c r="I269" s="125"/>
      <c r="J269" s="98" t="s">
        <v>400</v>
      </c>
      <c r="K269" s="99">
        <v>1</v>
      </c>
      <c r="L269" s="126"/>
      <c r="M269" s="126"/>
      <c r="N269" s="126">
        <f t="shared" si="0"/>
        <v>0</v>
      </c>
      <c r="O269" s="126"/>
      <c r="P269" s="126"/>
      <c r="Q269" s="126"/>
      <c r="R269" s="72"/>
      <c r="T269" s="100" t="s">
        <v>1</v>
      </c>
      <c r="U269" s="27" t="s">
        <v>30</v>
      </c>
      <c r="V269" s="101">
        <v>0</v>
      </c>
      <c r="W269" s="101">
        <f t="shared" si="1"/>
        <v>0</v>
      </c>
      <c r="X269" s="101">
        <v>0</v>
      </c>
      <c r="Y269" s="101">
        <f t="shared" si="2"/>
        <v>0</v>
      </c>
      <c r="Z269" s="101">
        <v>0</v>
      </c>
      <c r="AA269" s="102">
        <f t="shared" si="3"/>
        <v>0</v>
      </c>
      <c r="AR269" s="11" t="s">
        <v>168</v>
      </c>
      <c r="AT269" s="11" t="s">
        <v>93</v>
      </c>
      <c r="AU269" s="11" t="s">
        <v>55</v>
      </c>
      <c r="AY269" s="11" t="s">
        <v>92</v>
      </c>
      <c r="BE269" s="103">
        <f t="shared" si="4"/>
        <v>0</v>
      </c>
      <c r="BF269" s="103">
        <f t="shared" si="5"/>
        <v>0</v>
      </c>
      <c r="BG269" s="103">
        <f t="shared" si="6"/>
        <v>0</v>
      </c>
      <c r="BH269" s="103">
        <f t="shared" si="7"/>
        <v>0</v>
      </c>
      <c r="BI269" s="103">
        <f t="shared" si="8"/>
        <v>0</v>
      </c>
      <c r="BJ269" s="11" t="s">
        <v>6</v>
      </c>
      <c r="BK269" s="103">
        <f t="shared" si="9"/>
        <v>0</v>
      </c>
      <c r="BL269" s="11" t="s">
        <v>168</v>
      </c>
      <c r="BM269" s="11" t="s">
        <v>417</v>
      </c>
    </row>
    <row r="270" spans="2:65" s="1" customFormat="1" ht="31.5" customHeight="1" x14ac:dyDescent="0.3">
      <c r="B270" s="70"/>
      <c r="C270" s="96" t="s">
        <v>418</v>
      </c>
      <c r="D270" s="96" t="s">
        <v>93</v>
      </c>
      <c r="E270" s="97" t="s">
        <v>419</v>
      </c>
      <c r="F270" s="125" t="s">
        <v>420</v>
      </c>
      <c r="G270" s="125"/>
      <c r="H270" s="125"/>
      <c r="I270" s="125"/>
      <c r="J270" s="98" t="s">
        <v>421</v>
      </c>
      <c r="K270" s="99">
        <v>1278</v>
      </c>
      <c r="L270" s="126"/>
      <c r="M270" s="126"/>
      <c r="N270" s="126">
        <f t="shared" si="0"/>
        <v>0</v>
      </c>
      <c r="O270" s="126"/>
      <c r="P270" s="126"/>
      <c r="Q270" s="126"/>
      <c r="R270" s="72"/>
      <c r="T270" s="100" t="s">
        <v>1</v>
      </c>
      <c r="U270" s="27" t="s">
        <v>30</v>
      </c>
      <c r="V270" s="101">
        <v>0</v>
      </c>
      <c r="W270" s="101">
        <f t="shared" si="1"/>
        <v>0</v>
      </c>
      <c r="X270" s="101">
        <v>0</v>
      </c>
      <c r="Y270" s="101">
        <f t="shared" si="2"/>
        <v>0</v>
      </c>
      <c r="Z270" s="101">
        <v>0</v>
      </c>
      <c r="AA270" s="102">
        <f t="shared" si="3"/>
        <v>0</v>
      </c>
      <c r="AR270" s="11" t="s">
        <v>168</v>
      </c>
      <c r="AT270" s="11" t="s">
        <v>93</v>
      </c>
      <c r="AU270" s="11" t="s">
        <v>55</v>
      </c>
      <c r="AY270" s="11" t="s">
        <v>92</v>
      </c>
      <c r="BE270" s="103">
        <f t="shared" si="4"/>
        <v>0</v>
      </c>
      <c r="BF270" s="103">
        <f t="shared" si="5"/>
        <v>0</v>
      </c>
      <c r="BG270" s="103">
        <f t="shared" si="6"/>
        <v>0</v>
      </c>
      <c r="BH270" s="103">
        <f t="shared" si="7"/>
        <v>0</v>
      </c>
      <c r="BI270" s="103">
        <f t="shared" si="8"/>
        <v>0</v>
      </c>
      <c r="BJ270" s="11" t="s">
        <v>6</v>
      </c>
      <c r="BK270" s="103">
        <f t="shared" si="9"/>
        <v>0</v>
      </c>
      <c r="BL270" s="11" t="s">
        <v>168</v>
      </c>
      <c r="BM270" s="11" t="s">
        <v>422</v>
      </c>
    </row>
    <row r="271" spans="2:65" s="5" customFormat="1" ht="29.85" customHeight="1" x14ac:dyDescent="0.3">
      <c r="B271" s="85"/>
      <c r="C271" s="86"/>
      <c r="D271" s="95" t="s">
        <v>75</v>
      </c>
      <c r="E271" s="95"/>
      <c r="F271" s="95"/>
      <c r="G271" s="95"/>
      <c r="H271" s="95"/>
      <c r="I271" s="95"/>
      <c r="J271" s="95"/>
      <c r="K271" s="95"/>
      <c r="L271" s="95"/>
      <c r="M271" s="95"/>
      <c r="N271" s="135">
        <f>BK271</f>
        <v>0</v>
      </c>
      <c r="O271" s="136"/>
      <c r="P271" s="136"/>
      <c r="Q271" s="136"/>
      <c r="R271" s="88"/>
      <c r="T271" s="89"/>
      <c r="U271" s="86"/>
      <c r="V271" s="86"/>
      <c r="W271" s="90">
        <f>SUM(W272:W278)</f>
        <v>31.402113</v>
      </c>
      <c r="X271" s="86"/>
      <c r="Y271" s="90">
        <f>SUM(Y272:Y278)</f>
        <v>0.25897392000000002</v>
      </c>
      <c r="Z271" s="86"/>
      <c r="AA271" s="91">
        <f>SUM(AA272:AA278)</f>
        <v>0</v>
      </c>
      <c r="AR271" s="92" t="s">
        <v>55</v>
      </c>
      <c r="AT271" s="93" t="s">
        <v>46</v>
      </c>
      <c r="AU271" s="93" t="s">
        <v>6</v>
      </c>
      <c r="AY271" s="92" t="s">
        <v>92</v>
      </c>
      <c r="BK271" s="94">
        <f>SUM(BK272:BK278)</f>
        <v>0</v>
      </c>
    </row>
    <row r="272" spans="2:65" s="1" customFormat="1" ht="44.25" customHeight="1" x14ac:dyDescent="0.3">
      <c r="B272" s="70"/>
      <c r="C272" s="96" t="s">
        <v>423</v>
      </c>
      <c r="D272" s="96" t="s">
        <v>93</v>
      </c>
      <c r="E272" s="97" t="s">
        <v>424</v>
      </c>
      <c r="F272" s="125" t="s">
        <v>425</v>
      </c>
      <c r="G272" s="125"/>
      <c r="H272" s="125"/>
      <c r="I272" s="125"/>
      <c r="J272" s="98" t="s">
        <v>117</v>
      </c>
      <c r="K272" s="99">
        <v>34.75</v>
      </c>
      <c r="L272" s="126"/>
      <c r="M272" s="126"/>
      <c r="N272" s="126">
        <f>ROUND(L272*K272,0)</f>
        <v>0</v>
      </c>
      <c r="O272" s="126"/>
      <c r="P272" s="126"/>
      <c r="Q272" s="126"/>
      <c r="R272" s="72"/>
      <c r="T272" s="100" t="s">
        <v>1</v>
      </c>
      <c r="U272" s="27" t="s">
        <v>30</v>
      </c>
      <c r="V272" s="101">
        <v>0.14099999999999999</v>
      </c>
      <c r="W272" s="101">
        <f>V272*K272</f>
        <v>4.8997499999999992</v>
      </c>
      <c r="X272" s="101">
        <v>4.7200000000000002E-3</v>
      </c>
      <c r="Y272" s="101">
        <f>X272*K272</f>
        <v>0.16402</v>
      </c>
      <c r="Z272" s="101">
        <v>0</v>
      </c>
      <c r="AA272" s="102">
        <f>Z272*K272</f>
        <v>0</v>
      </c>
      <c r="AR272" s="11" t="s">
        <v>168</v>
      </c>
      <c r="AT272" s="11" t="s">
        <v>93</v>
      </c>
      <c r="AU272" s="11" t="s">
        <v>55</v>
      </c>
      <c r="AY272" s="11" t="s">
        <v>92</v>
      </c>
      <c r="BE272" s="103">
        <f>IF(U272="základní",N272,0)</f>
        <v>0</v>
      </c>
      <c r="BF272" s="103">
        <f>IF(U272="snížená",N272,0)</f>
        <v>0</v>
      </c>
      <c r="BG272" s="103">
        <f>IF(U272="zákl. přenesená",N272,0)</f>
        <v>0</v>
      </c>
      <c r="BH272" s="103">
        <f>IF(U272="sníž. přenesená",N272,0)</f>
        <v>0</v>
      </c>
      <c r="BI272" s="103">
        <f>IF(U272="nulová",N272,0)</f>
        <v>0</v>
      </c>
      <c r="BJ272" s="11" t="s">
        <v>6</v>
      </c>
      <c r="BK272" s="103">
        <f>ROUND(L272*K272,0)</f>
        <v>0</v>
      </c>
      <c r="BL272" s="11" t="s">
        <v>168</v>
      </c>
      <c r="BM272" s="11" t="s">
        <v>426</v>
      </c>
    </row>
    <row r="273" spans="2:65" s="6" customFormat="1" ht="31.5" customHeight="1" x14ac:dyDescent="0.3">
      <c r="B273" s="104"/>
      <c r="C273" s="105"/>
      <c r="D273" s="105"/>
      <c r="E273" s="106" t="s">
        <v>1</v>
      </c>
      <c r="F273" s="123" t="s">
        <v>427</v>
      </c>
      <c r="G273" s="124"/>
      <c r="H273" s="124"/>
      <c r="I273" s="124"/>
      <c r="J273" s="105"/>
      <c r="K273" s="107">
        <v>34.75</v>
      </c>
      <c r="L273" s="105"/>
      <c r="M273" s="105"/>
      <c r="N273" s="105"/>
      <c r="O273" s="105"/>
      <c r="P273" s="105"/>
      <c r="Q273" s="105"/>
      <c r="R273" s="108"/>
      <c r="T273" s="109"/>
      <c r="U273" s="105"/>
      <c r="V273" s="105"/>
      <c r="W273" s="105"/>
      <c r="X273" s="105"/>
      <c r="Y273" s="105"/>
      <c r="Z273" s="105"/>
      <c r="AA273" s="110"/>
      <c r="AT273" s="111" t="s">
        <v>100</v>
      </c>
      <c r="AU273" s="111" t="s">
        <v>55</v>
      </c>
      <c r="AV273" s="6" t="s">
        <v>55</v>
      </c>
      <c r="AW273" s="6" t="s">
        <v>22</v>
      </c>
      <c r="AX273" s="6" t="s">
        <v>47</v>
      </c>
      <c r="AY273" s="111" t="s">
        <v>92</v>
      </c>
    </row>
    <row r="274" spans="2:65" s="1" customFormat="1" ht="31.5" customHeight="1" x14ac:dyDescent="0.3">
      <c r="B274" s="70"/>
      <c r="C274" s="96" t="s">
        <v>428</v>
      </c>
      <c r="D274" s="96" t="s">
        <v>93</v>
      </c>
      <c r="E274" s="97" t="s">
        <v>429</v>
      </c>
      <c r="F274" s="125" t="s">
        <v>430</v>
      </c>
      <c r="G274" s="125"/>
      <c r="H274" s="125"/>
      <c r="I274" s="125"/>
      <c r="J274" s="98" t="s">
        <v>117</v>
      </c>
      <c r="K274" s="99">
        <v>34.75</v>
      </c>
      <c r="L274" s="126"/>
      <c r="M274" s="126"/>
      <c r="N274" s="126">
        <f>ROUND(L274*K274,0)</f>
        <v>0</v>
      </c>
      <c r="O274" s="126"/>
      <c r="P274" s="126"/>
      <c r="Q274" s="126"/>
      <c r="R274" s="72"/>
      <c r="T274" s="100" t="s">
        <v>1</v>
      </c>
      <c r="U274" s="27" t="s">
        <v>30</v>
      </c>
      <c r="V274" s="101">
        <v>0.108</v>
      </c>
      <c r="W274" s="101">
        <f>V274*K274</f>
        <v>3.7530000000000001</v>
      </c>
      <c r="X274" s="101">
        <v>1E-4</v>
      </c>
      <c r="Y274" s="101">
        <f>X274*K274</f>
        <v>3.4750000000000002E-3</v>
      </c>
      <c r="Z274" s="101">
        <v>0</v>
      </c>
      <c r="AA274" s="102">
        <f>Z274*K274</f>
        <v>0</v>
      </c>
      <c r="AR274" s="11" t="s">
        <v>168</v>
      </c>
      <c r="AT274" s="11" t="s">
        <v>93</v>
      </c>
      <c r="AU274" s="11" t="s">
        <v>55</v>
      </c>
      <c r="AY274" s="11" t="s">
        <v>92</v>
      </c>
      <c r="BE274" s="103">
        <f>IF(U274="základní",N274,0)</f>
        <v>0</v>
      </c>
      <c r="BF274" s="103">
        <f>IF(U274="snížená",N274,0)</f>
        <v>0</v>
      </c>
      <c r="BG274" s="103">
        <f>IF(U274="zákl. přenesená",N274,0)</f>
        <v>0</v>
      </c>
      <c r="BH274" s="103">
        <f>IF(U274="sníž. přenesená",N274,0)</f>
        <v>0</v>
      </c>
      <c r="BI274" s="103">
        <f>IF(U274="nulová",N274,0)</f>
        <v>0</v>
      </c>
      <c r="BJ274" s="11" t="s">
        <v>6</v>
      </c>
      <c r="BK274" s="103">
        <f>ROUND(L274*K274,0)</f>
        <v>0</v>
      </c>
      <c r="BL274" s="11" t="s">
        <v>168</v>
      </c>
      <c r="BM274" s="11" t="s">
        <v>431</v>
      </c>
    </row>
    <row r="275" spans="2:65" s="6" customFormat="1" ht="31.5" customHeight="1" x14ac:dyDescent="0.3">
      <c r="B275" s="104"/>
      <c r="C275" s="105"/>
      <c r="D275" s="105"/>
      <c r="E275" s="106" t="s">
        <v>1</v>
      </c>
      <c r="F275" s="123" t="s">
        <v>427</v>
      </c>
      <c r="G275" s="124"/>
      <c r="H275" s="124"/>
      <c r="I275" s="124"/>
      <c r="J275" s="105"/>
      <c r="K275" s="107">
        <v>34.75</v>
      </c>
      <c r="L275" s="105"/>
      <c r="M275" s="105"/>
      <c r="N275" s="105"/>
      <c r="O275" s="105"/>
      <c r="P275" s="105"/>
      <c r="Q275" s="105"/>
      <c r="R275" s="108"/>
      <c r="T275" s="109"/>
      <c r="U275" s="105"/>
      <c r="V275" s="105"/>
      <c r="W275" s="105"/>
      <c r="X275" s="105"/>
      <c r="Y275" s="105"/>
      <c r="Z275" s="105"/>
      <c r="AA275" s="110"/>
      <c r="AT275" s="111" t="s">
        <v>100</v>
      </c>
      <c r="AU275" s="111" t="s">
        <v>55</v>
      </c>
      <c r="AV275" s="6" t="s">
        <v>55</v>
      </c>
      <c r="AW275" s="6" t="s">
        <v>22</v>
      </c>
      <c r="AX275" s="6" t="s">
        <v>47</v>
      </c>
      <c r="AY275" s="111" t="s">
        <v>92</v>
      </c>
    </row>
    <row r="276" spans="2:65" s="1" customFormat="1" ht="31.5" customHeight="1" x14ac:dyDescent="0.3">
      <c r="B276" s="70"/>
      <c r="C276" s="96" t="s">
        <v>432</v>
      </c>
      <c r="D276" s="96" t="s">
        <v>93</v>
      </c>
      <c r="E276" s="97" t="s">
        <v>433</v>
      </c>
      <c r="F276" s="125" t="s">
        <v>434</v>
      </c>
      <c r="G276" s="125"/>
      <c r="H276" s="125"/>
      <c r="I276" s="125"/>
      <c r="J276" s="98" t="s">
        <v>117</v>
      </c>
      <c r="K276" s="99">
        <v>120.367</v>
      </c>
      <c r="L276" s="126"/>
      <c r="M276" s="126"/>
      <c r="N276" s="126">
        <f>ROUND(L276*K276,0)</f>
        <v>0</v>
      </c>
      <c r="O276" s="126"/>
      <c r="P276" s="126"/>
      <c r="Q276" s="126"/>
      <c r="R276" s="72"/>
      <c r="T276" s="100" t="s">
        <v>1</v>
      </c>
      <c r="U276" s="27" t="s">
        <v>30</v>
      </c>
      <c r="V276" s="101">
        <v>0.189</v>
      </c>
      <c r="W276" s="101">
        <f>V276*K276</f>
        <v>22.749363000000002</v>
      </c>
      <c r="X276" s="101">
        <v>7.2000000000000005E-4</v>
      </c>
      <c r="Y276" s="101">
        <f>X276*K276</f>
        <v>8.6664240000000003E-2</v>
      </c>
      <c r="Z276" s="101">
        <v>0</v>
      </c>
      <c r="AA276" s="102">
        <f>Z276*K276</f>
        <v>0</v>
      </c>
      <c r="AR276" s="11" t="s">
        <v>168</v>
      </c>
      <c r="AT276" s="11" t="s">
        <v>93</v>
      </c>
      <c r="AU276" s="11" t="s">
        <v>55</v>
      </c>
      <c r="AY276" s="11" t="s">
        <v>92</v>
      </c>
      <c r="BE276" s="103">
        <f>IF(U276="základní",N276,0)</f>
        <v>0</v>
      </c>
      <c r="BF276" s="103">
        <f>IF(U276="snížená",N276,0)</f>
        <v>0</v>
      </c>
      <c r="BG276" s="103">
        <f>IF(U276="zákl. přenesená",N276,0)</f>
        <v>0</v>
      </c>
      <c r="BH276" s="103">
        <f>IF(U276="sníž. přenesená",N276,0)</f>
        <v>0</v>
      </c>
      <c r="BI276" s="103">
        <f>IF(U276="nulová",N276,0)</f>
        <v>0</v>
      </c>
      <c r="BJ276" s="11" t="s">
        <v>6</v>
      </c>
      <c r="BK276" s="103">
        <f>ROUND(L276*K276,0)</f>
        <v>0</v>
      </c>
      <c r="BL276" s="11" t="s">
        <v>168</v>
      </c>
      <c r="BM276" s="11" t="s">
        <v>435</v>
      </c>
    </row>
    <row r="277" spans="2:65" s="6" customFormat="1" ht="22.5" customHeight="1" x14ac:dyDescent="0.3">
      <c r="B277" s="104"/>
      <c r="C277" s="105"/>
      <c r="D277" s="105"/>
      <c r="E277" s="106" t="s">
        <v>1</v>
      </c>
      <c r="F277" s="123" t="s">
        <v>436</v>
      </c>
      <c r="G277" s="124"/>
      <c r="H277" s="124"/>
      <c r="I277" s="124"/>
      <c r="J277" s="105"/>
      <c r="K277" s="107">
        <v>120.367</v>
      </c>
      <c r="L277" s="105"/>
      <c r="M277" s="105"/>
      <c r="N277" s="105"/>
      <c r="O277" s="105"/>
      <c r="P277" s="105"/>
      <c r="Q277" s="105"/>
      <c r="R277" s="108"/>
      <c r="T277" s="109"/>
      <c r="U277" s="105"/>
      <c r="V277" s="105"/>
      <c r="W277" s="105"/>
      <c r="X277" s="105"/>
      <c r="Y277" s="105"/>
      <c r="Z277" s="105"/>
      <c r="AA277" s="110"/>
      <c r="AT277" s="111" t="s">
        <v>100</v>
      </c>
      <c r="AU277" s="111" t="s">
        <v>55</v>
      </c>
      <c r="AV277" s="6" t="s">
        <v>55</v>
      </c>
      <c r="AW277" s="6" t="s">
        <v>22</v>
      </c>
      <c r="AX277" s="6" t="s">
        <v>47</v>
      </c>
      <c r="AY277" s="111" t="s">
        <v>92</v>
      </c>
    </row>
    <row r="278" spans="2:65" s="1" customFormat="1" ht="31.5" customHeight="1" x14ac:dyDescent="0.3">
      <c r="B278" s="70"/>
      <c r="C278" s="96" t="s">
        <v>437</v>
      </c>
      <c r="D278" s="96" t="s">
        <v>93</v>
      </c>
      <c r="E278" s="97" t="s">
        <v>438</v>
      </c>
      <c r="F278" s="125" t="s">
        <v>439</v>
      </c>
      <c r="G278" s="125"/>
      <c r="H278" s="125"/>
      <c r="I278" s="125"/>
      <c r="J278" s="98" t="s">
        <v>117</v>
      </c>
      <c r="K278" s="99">
        <v>120.367</v>
      </c>
      <c r="L278" s="126"/>
      <c r="M278" s="126"/>
      <c r="N278" s="126">
        <f>ROUND(L278*K278,0)</f>
        <v>0</v>
      </c>
      <c r="O278" s="126"/>
      <c r="P278" s="126"/>
      <c r="Q278" s="126"/>
      <c r="R278" s="72"/>
      <c r="T278" s="100" t="s">
        <v>1</v>
      </c>
      <c r="U278" s="116" t="s">
        <v>30</v>
      </c>
      <c r="V278" s="117">
        <v>0</v>
      </c>
      <c r="W278" s="117">
        <f>V278*K278</f>
        <v>0</v>
      </c>
      <c r="X278" s="117">
        <v>4.0000000000000003E-5</v>
      </c>
      <c r="Y278" s="117">
        <f>X278*K278</f>
        <v>4.8146800000000009E-3</v>
      </c>
      <c r="Z278" s="117">
        <v>0</v>
      </c>
      <c r="AA278" s="118">
        <f>Z278*K278</f>
        <v>0</v>
      </c>
      <c r="AR278" s="11" t="s">
        <v>168</v>
      </c>
      <c r="AT278" s="11" t="s">
        <v>93</v>
      </c>
      <c r="AU278" s="11" t="s">
        <v>55</v>
      </c>
      <c r="AY278" s="11" t="s">
        <v>92</v>
      </c>
      <c r="BE278" s="103">
        <f>IF(U278="základní",N278,0)</f>
        <v>0</v>
      </c>
      <c r="BF278" s="103">
        <f>IF(U278="snížená",N278,0)</f>
        <v>0</v>
      </c>
      <c r="BG278" s="103">
        <f>IF(U278="zákl. přenesená",N278,0)</f>
        <v>0</v>
      </c>
      <c r="BH278" s="103">
        <f>IF(U278="sníž. přenesená",N278,0)</f>
        <v>0</v>
      </c>
      <c r="BI278" s="103">
        <f>IF(U278="nulová",N278,0)</f>
        <v>0</v>
      </c>
      <c r="BJ278" s="11" t="s">
        <v>6</v>
      </c>
      <c r="BK278" s="103">
        <f>ROUND(L278*K278,0)</f>
        <v>0</v>
      </c>
      <c r="BL278" s="11" t="s">
        <v>168</v>
      </c>
      <c r="BM278" s="11" t="s">
        <v>440</v>
      </c>
    </row>
    <row r="279" spans="2:65" s="1" customFormat="1" ht="6.95" customHeight="1" x14ac:dyDescent="0.3">
      <c r="B279" s="37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9"/>
    </row>
  </sheetData>
  <mergeCells count="361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N103:Q103"/>
    <mergeCell ref="L105:Q105"/>
    <mergeCell ref="C111:Q111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F162:I162"/>
    <mergeCell ref="F163:I163"/>
    <mergeCell ref="L163:M163"/>
    <mergeCell ref="N163:Q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F173:I173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F200:I200"/>
    <mergeCell ref="L200:M200"/>
    <mergeCell ref="N200:Q200"/>
    <mergeCell ref="F201:I201"/>
    <mergeCell ref="F202:I202"/>
    <mergeCell ref="L202:M202"/>
    <mergeCell ref="N202:Q202"/>
    <mergeCell ref="F203:I203"/>
    <mergeCell ref="F204:I204"/>
    <mergeCell ref="F205:I205"/>
    <mergeCell ref="L205:M205"/>
    <mergeCell ref="N205:Q205"/>
    <mergeCell ref="F206:I206"/>
    <mergeCell ref="F207:I207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19:I219"/>
    <mergeCell ref="L219:M219"/>
    <mergeCell ref="N219:Q219"/>
    <mergeCell ref="F220:I220"/>
    <mergeCell ref="F222:I222"/>
    <mergeCell ref="L222:M222"/>
    <mergeCell ref="N222:Q222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30:I230"/>
    <mergeCell ref="L230:M230"/>
    <mergeCell ref="N230:Q230"/>
    <mergeCell ref="F231:I231"/>
    <mergeCell ref="L231:M231"/>
    <mergeCell ref="N231:Q231"/>
    <mergeCell ref="F232:I232"/>
    <mergeCell ref="F233:I233"/>
    <mergeCell ref="L233:M233"/>
    <mergeCell ref="N233:Q233"/>
    <mergeCell ref="F235:I235"/>
    <mergeCell ref="L235:M235"/>
    <mergeCell ref="N235:Q235"/>
    <mergeCell ref="F236:I236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L243:M243"/>
    <mergeCell ref="N243:Q243"/>
    <mergeCell ref="F244:I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50:I250"/>
    <mergeCell ref="L250:M250"/>
    <mergeCell ref="N250:Q250"/>
    <mergeCell ref="F251:I251"/>
    <mergeCell ref="F252:I252"/>
    <mergeCell ref="F253:I253"/>
    <mergeCell ref="L253:M253"/>
    <mergeCell ref="N253:Q253"/>
    <mergeCell ref="F254:I254"/>
    <mergeCell ref="F255:I255"/>
    <mergeCell ref="F256:I256"/>
    <mergeCell ref="L256:M256"/>
    <mergeCell ref="N256:Q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63:I263"/>
    <mergeCell ref="L263:M263"/>
    <mergeCell ref="N263:Q263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74:I274"/>
    <mergeCell ref="L274:M274"/>
    <mergeCell ref="N274:Q274"/>
    <mergeCell ref="F275:I275"/>
    <mergeCell ref="F276:I276"/>
    <mergeCell ref="L276:M276"/>
    <mergeCell ref="N276:Q276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H1:K1"/>
    <mergeCell ref="S2:AC2"/>
    <mergeCell ref="F277:I277"/>
    <mergeCell ref="F278:I278"/>
    <mergeCell ref="L278:M278"/>
    <mergeCell ref="N278:Q278"/>
    <mergeCell ref="N121:Q121"/>
    <mergeCell ref="N122:Q122"/>
    <mergeCell ref="N123:Q123"/>
    <mergeCell ref="N147:Q147"/>
    <mergeCell ref="N155:Q155"/>
    <mergeCell ref="N174:Q174"/>
    <mergeCell ref="N208:Q208"/>
    <mergeCell ref="N221:Q221"/>
    <mergeCell ref="N223:Q223"/>
    <mergeCell ref="N224:Q224"/>
    <mergeCell ref="N234:Q234"/>
    <mergeCell ref="N249:Q249"/>
    <mergeCell ref="N264:Q264"/>
    <mergeCell ref="N271:Q271"/>
    <mergeCell ref="F272:I272"/>
    <mergeCell ref="L272:M272"/>
    <mergeCell ref="N272:Q272"/>
    <mergeCell ref="F273:I273"/>
  </mergeCells>
  <hyperlinks>
    <hyperlink ref="F1:G1" location="C2" display="1) Krycí list rozpočtu"/>
    <hyperlink ref="H1:K1" location="C85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2017-034 - Základní škola...</vt:lpstr>
      <vt:lpstr>'2017-034 - Základní škola...'!Názvy_tisku</vt:lpstr>
      <vt:lpstr>'2017-034 - Základní škola...'!Oblast_tisku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Hrba</dc:creator>
  <cp:lastModifiedBy>Pavel Matoušek</cp:lastModifiedBy>
  <dcterms:created xsi:type="dcterms:W3CDTF">2017-04-23T07:34:49Z</dcterms:created>
  <dcterms:modified xsi:type="dcterms:W3CDTF">2017-05-17T13:56:30Z</dcterms:modified>
</cp:coreProperties>
</file>